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6" windowHeight="13176"/>
  </bookViews>
  <sheets>
    <sheet name="Tổng" sheetId="4" r:id="rId1"/>
    <sheet name="Đất" sheetId="1" r:id="rId2"/>
    <sheet name="Cây" sheetId="2" r:id="rId3"/>
    <sheet name="Trang_tính1" sheetId="7" r:id="rId4"/>
  </sheets>
  <definedNames>
    <definedName name="_xlnm._FilterDatabase" localSheetId="2" hidden="1">Cây!$A$7:$P$11</definedName>
    <definedName name="_xlnm._FilterDatabase" localSheetId="1" hidden="1">Đất!$A$7:$W$34</definedName>
    <definedName name="_xlnm._FilterDatabase" localSheetId="0" hidden="1">Tổng!$A$6:$H$13</definedName>
    <definedName name="_xlnm.Print_Area" localSheetId="2">Cây!$A$1:$J$11</definedName>
    <definedName name="_xlnm.Print_Area" localSheetId="1">Đất!$A$1:$W$18</definedName>
    <definedName name="_xlnm.Print_Area" localSheetId="3">Trang_tính1!$M$1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4"/>
  <c r="D14" s="1"/>
  <c r="F14"/>
  <c r="P15" i="1"/>
  <c r="P13" s="1"/>
  <c r="P16"/>
  <c r="P17"/>
  <c r="P18"/>
  <c r="P14"/>
  <c r="P10"/>
  <c r="P11"/>
  <c r="P12"/>
  <c r="P9"/>
  <c r="N13"/>
  <c r="E8"/>
  <c r="E13"/>
  <c r="M14"/>
  <c r="N14" l="1"/>
  <c r="G12" i="4"/>
  <c r="J10" i="2"/>
  <c r="J11"/>
  <c r="J9"/>
  <c r="M10" i="1"/>
  <c r="N10" s="1"/>
  <c r="E9" i="4" s="1"/>
  <c r="M11" i="1"/>
  <c r="F10" i="4" s="1"/>
  <c r="M12" i="1"/>
  <c r="N12" s="1"/>
  <c r="E11" i="4" s="1"/>
  <c r="M15" i="1"/>
  <c r="N15" s="1"/>
  <c r="M16"/>
  <c r="N16" s="1"/>
  <c r="M18"/>
  <c r="N18" s="1"/>
  <c r="E13" i="4" s="1"/>
  <c r="M17" i="1"/>
  <c r="N17" s="1"/>
  <c r="N8" s="1"/>
  <c r="M21"/>
  <c r="N21" s="1"/>
  <c r="M22"/>
  <c r="P22" s="1"/>
  <c r="M23"/>
  <c r="P23" s="1"/>
  <c r="M24"/>
  <c r="N24"/>
  <c r="P24"/>
  <c r="E12" i="4" l="1"/>
  <c r="N11" i="1"/>
  <c r="E10" i="4" s="1"/>
  <c r="D10" s="1"/>
  <c r="F13"/>
  <c r="D13" s="1"/>
  <c r="N22" i="1"/>
  <c r="N23"/>
  <c r="F11" i="4"/>
  <c r="D11" s="1"/>
  <c r="J8" i="2"/>
  <c r="P8" i="1"/>
  <c r="P21"/>
  <c r="F9" i="4"/>
  <c r="D9" s="1"/>
  <c r="Q8" i="2"/>
  <c r="M9" i="1"/>
  <c r="N9" s="1"/>
  <c r="F12" i="4" l="1"/>
  <c r="D12" s="1"/>
  <c r="E8"/>
  <c r="E7" s="1"/>
  <c r="R8" i="2"/>
  <c r="Q11"/>
  <c r="R11" s="1"/>
  <c r="F8" i="4"/>
  <c r="F7" l="1"/>
  <c r="D8"/>
  <c r="D7" s="1"/>
  <c r="Q9" i="1"/>
  <c r="S9"/>
  <c r="T9" s="1"/>
  <c r="H7" i="4"/>
  <c r="A3" i="2"/>
  <c r="A2"/>
  <c r="A3" i="1"/>
  <c r="A2"/>
  <c r="V9" l="1"/>
  <c r="G7" i="4" l="1"/>
</calcChain>
</file>

<file path=xl/sharedStrings.xml><?xml version="1.0" encoding="utf-8"?>
<sst xmlns="http://schemas.openxmlformats.org/spreadsheetml/2006/main" count="175" uniqueCount="110">
  <si>
    <t>Đơn vị tính: đồng</t>
  </si>
  <si>
    <t>Số
TT</t>
  </si>
  <si>
    <r>
      <t xml:space="preserve">Họ và Tên </t>
    </r>
    <r>
      <rPr>
        <b/>
        <i/>
        <sz val="12"/>
        <rFont val="Times New Roman"/>
        <family val="1"/>
      </rPr>
      <t>(đại diện hộ gia đình)</t>
    </r>
  </si>
  <si>
    <t>Mảnh trích đo địa chính</t>
  </si>
  <si>
    <t>Loại đất tính bồi thường, hỗ trợ</t>
  </si>
  <si>
    <t>Vị trí</t>
  </si>
  <si>
    <t>Bồi thường đất</t>
  </si>
  <si>
    <t>Mảnh trích đo số</t>
  </si>
  <si>
    <t>Thửa đất số</t>
  </si>
  <si>
    <r>
      <t>Diện tích thu hồi (m</t>
    </r>
    <r>
      <rPr>
        <b/>
        <vertAlign val="superscript"/>
        <sz val="12"/>
        <rFont val="Times New Roman"/>
        <family val="1"/>
      </rPr>
      <t>2</t>
    </r>
    <r>
      <rPr>
        <b/>
        <sz val="12"/>
        <rFont val="Times New Roman"/>
        <family val="1"/>
      </rPr>
      <t>)</t>
    </r>
  </si>
  <si>
    <t xml:space="preserve">Loại đất </t>
  </si>
  <si>
    <r>
      <t>Thành tiền
(đồng/m</t>
    </r>
    <r>
      <rPr>
        <b/>
        <vertAlign val="superscript"/>
        <sz val="12"/>
        <rFont val="Times New Roman"/>
        <family val="1"/>
      </rPr>
      <t>2</t>
    </r>
    <r>
      <rPr>
        <b/>
        <sz val="12"/>
        <rFont val="Times New Roman"/>
        <family val="1"/>
      </rPr>
      <t>)</t>
    </r>
  </si>
  <si>
    <t>Hệ số</t>
  </si>
  <si>
    <t>Bản đồ địa chính</t>
  </si>
  <si>
    <r>
      <t>Diện tích (m</t>
    </r>
    <r>
      <rPr>
        <b/>
        <vertAlign val="superscript"/>
        <sz val="12"/>
        <rFont val="Times New Roman"/>
        <family val="1"/>
      </rPr>
      <t>2</t>
    </r>
    <r>
      <rPr>
        <b/>
        <sz val="12"/>
        <rFont val="Times New Roman"/>
        <family val="1"/>
      </rPr>
      <t>)</t>
    </r>
  </si>
  <si>
    <t>Giấy tờ pháp lý</t>
  </si>
  <si>
    <t>Ghi chú</t>
  </si>
  <si>
    <t>Số vào số GCN</t>
  </si>
  <si>
    <t>Ngày cấp</t>
  </si>
  <si>
    <t>Chủ sử dụng theo GCN QSDĐ (ghi rõ hộ ông(bà) hay cá nhân, ĐC thường trú</t>
  </si>
  <si>
    <t>Diện tích được cấp theo GCN</t>
  </si>
  <si>
    <t>Loại đất được cấp theo GCN</t>
  </si>
  <si>
    <t>Quá trình sử dụng đất</t>
  </si>
  <si>
    <t xml:space="preserve">BIỂU TÍNH CHI TIẾT BỒI THƯỜNG CÂY TRỒNG, VẬT NUÔI </t>
  </si>
  <si>
    <t>Số TT</t>
  </si>
  <si>
    <t>Loại cây trồng, vật nuôi</t>
  </si>
  <si>
    <t>Số lượng</t>
  </si>
  <si>
    <t>Đơn vị tính</t>
  </si>
  <si>
    <t>Đơn giá 
(Đồng)</t>
  </si>
  <si>
    <t>Thành tiền (Đồng)</t>
  </si>
  <si>
    <t>Tờ BĐ số</t>
  </si>
  <si>
    <t>Thửa số</t>
  </si>
  <si>
    <t>mật độ</t>
  </si>
  <si>
    <t>Diện tích trong mật độ (m2)</t>
  </si>
  <si>
    <t>Trồng trên thửa</t>
  </si>
  <si>
    <t>Loại đất</t>
  </si>
  <si>
    <t>Tờ bản đồ số</t>
  </si>
  <si>
    <t>SON</t>
  </si>
  <si>
    <t>LUC</t>
  </si>
  <si>
    <t>BIỂU TỔNG HỢP PHƯƠNG ÁN BỒI THƯỜNG, HỖ TRỢ</t>
  </si>
  <si>
    <t>STT</t>
  </si>
  <si>
    <t>Họ và tên hộ gia đình, cá nhân tổ chức ảnh hưởng</t>
  </si>
  <si>
    <t>Địa chỉ thường trú</t>
  </si>
  <si>
    <t>Tổng số tiền bồi thường, hỗ trợ</t>
  </si>
  <si>
    <t xml:space="preserve"> BẢNG TÍNH TOÁN CHI TIẾT BỒI THƯỜNG, HỖ TRỢ VỀ ĐẤT </t>
  </si>
  <si>
    <t>BỒI THƯỜNG, HỖ TRỢ VỀ ĐẤT</t>
  </si>
  <si>
    <t>BỒI THƯỜNG, HỖ TRỢ CÂY CỐI, HOA MÀU</t>
  </si>
  <si>
    <t>BT đất</t>
  </si>
  <si>
    <t>Hỗ trợ đào tạo, chuyển đổi nghề và tìm kiếm việc làm</t>
  </si>
  <si>
    <t>Hệ số (%)</t>
  </si>
  <si>
    <t>Tổng</t>
  </si>
  <si>
    <t>CLN</t>
  </si>
  <si>
    <t xml:space="preserve">BỒI THƯỜNG THIỆT HẠI VỀ ĐẤT DO HẠN CHẾ KHẢ NĂNG SỬ DỤNG ĐẤT </t>
  </si>
  <si>
    <r>
      <t>Đơn giá theo 48/2025/NQ-HĐND (đồng/m</t>
    </r>
    <r>
      <rPr>
        <b/>
        <vertAlign val="superscript"/>
        <sz val="12"/>
        <rFont val="Times New Roman"/>
        <family val="1"/>
      </rPr>
      <t>2</t>
    </r>
    <r>
      <rPr>
        <b/>
        <sz val="12"/>
        <rFont val="Times New Roman"/>
        <family val="1"/>
      </rPr>
      <t>)</t>
    </r>
  </si>
  <si>
    <t>NTS</t>
  </si>
  <si>
    <t>HNK</t>
  </si>
  <si>
    <t>BHK</t>
  </si>
  <si>
    <t>94-1</t>
  </si>
  <si>
    <t>DGT</t>
  </si>
  <si>
    <t>RSX</t>
  </si>
  <si>
    <t>RSN</t>
  </si>
  <si>
    <r>
      <t xml:space="preserve">Họ và Tên </t>
    </r>
    <r>
      <rPr>
        <b/>
        <i/>
        <sz val="11"/>
        <rFont val="Times New Roman"/>
        <family val="1"/>
      </rPr>
      <t>(đại diện hộ gia đình)</t>
    </r>
  </si>
  <si>
    <r>
      <t xml:space="preserve">Các thông số </t>
    </r>
    <r>
      <rPr>
        <i/>
        <sz val="11"/>
        <rFont val="Times New Roman"/>
        <family val="1"/>
      </rPr>
      <t>(Thời điểm nuôi, trồng, Đk gốc, chiều cao...)</t>
    </r>
  </si>
  <si>
    <r>
      <t>Diện tích (m</t>
    </r>
    <r>
      <rPr>
        <b/>
        <vertAlign val="superscript"/>
        <sz val="11"/>
        <rFont val="Times New Roman"/>
        <family val="1"/>
      </rPr>
      <t>2</t>
    </r>
    <r>
      <rPr>
        <b/>
        <sz val="11"/>
        <rFont val="Times New Roman"/>
        <family val="1"/>
      </rPr>
      <t>)</t>
    </r>
  </si>
  <si>
    <t>loại đất</t>
  </si>
  <si>
    <t>đơn giá</t>
  </si>
  <si>
    <t>Hứa Thành Long</t>
  </si>
  <si>
    <t>Hứa Thành Lâm</t>
  </si>
  <si>
    <t>Hoàng Văn Hưởng</t>
  </si>
  <si>
    <t>Triệu Thị Tâm</t>
  </si>
  <si>
    <t>Lương Văn Hiến</t>
  </si>
  <si>
    <t>Hứa Thị Ba</t>
  </si>
  <si>
    <t>Trường mầm non</t>
  </si>
  <si>
    <t>Đất UB xã</t>
  </si>
  <si>
    <t>21-1</t>
  </si>
  <si>
    <t>171-1</t>
  </si>
  <si>
    <t>134-1</t>
  </si>
  <si>
    <t>90-1</t>
  </si>
  <si>
    <t>99-1</t>
  </si>
  <si>
    <t>101-1</t>
  </si>
  <si>
    <t>102-1</t>
  </si>
  <si>
    <t>308-1</t>
  </si>
  <si>
    <t>279-1</t>
  </si>
  <si>
    <t>259-1</t>
  </si>
  <si>
    <t>157-1</t>
  </si>
  <si>
    <t>DGD</t>
  </si>
  <si>
    <t>BCS</t>
  </si>
  <si>
    <t>TSC</t>
  </si>
  <si>
    <t>Cột 47/19</t>
  </si>
  <si>
    <t>Cột 47/20</t>
  </si>
  <si>
    <t>Cột 47/21</t>
  </si>
  <si>
    <t>Cột 47/22</t>
  </si>
  <si>
    <t>Cột 47/23</t>
  </si>
  <si>
    <t>Cột 47/24</t>
  </si>
  <si>
    <t>Cột 47/25</t>
  </si>
  <si>
    <t>Cột 47/26</t>
  </si>
  <si>
    <t>Cột 47/27</t>
  </si>
  <si>
    <t>Cột 47/28</t>
  </si>
  <si>
    <t>Cột 47/29</t>
  </si>
  <si>
    <t>Ngô</t>
  </si>
  <si>
    <t>m2</t>
  </si>
  <si>
    <t>Lúa</t>
  </si>
  <si>
    <t>Thôn Thuyền, xã Vân Nham</t>
  </si>
  <si>
    <t>Thôn Đoàn Kết, xã Thiện Tân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</si>
  <si>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</si>
  <si>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Hoàng Văn Xa</t>
  </si>
  <si>
    <t>Triệu Thanh Tâm</t>
  </si>
  <si>
    <t>ko bb</t>
  </si>
  <si>
    <t>Công trình: Cải tạo nâng cấp lộ 972 trung gian 2 Hữu Lũng, huyện Hữu Lũng vận hành cấp điện áp 35kV</t>
  </si>
  <si>
    <t>(Kèm theo Thông báo số       /TB-CNPTQĐ ngày   tháng 4 năm 2026 
của Chi nhánh phát triển quỹ đất khu vực Hữu Lũng)</t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</si>
</sst>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_-* #,##0_-;\-* #,##0_-;_-* &quot;-&quot;??_-;_-@_-"/>
    <numFmt numFmtId="167" formatCode="#,##0.0"/>
    <numFmt numFmtId="168" formatCode="_(* #,##0.0_);_(* \(#,##0.0\);_(* &quot;-&quot;??_);_(@_)"/>
    <numFmt numFmtId="169" formatCode="_-* #,##0.0_-;\-* #,##0.0_-;_-* &quot;-&quot;??_-;_-@_-"/>
  </numFmts>
  <fonts count="23">
    <font>
      <sz val="14"/>
      <color theme="1"/>
      <name val="Times New Roman"/>
      <family val="2"/>
      <charset val="163"/>
    </font>
    <font>
      <sz val="14"/>
      <color theme="1"/>
      <name val="Times New Roman"/>
      <family val="2"/>
      <charset val="163"/>
    </font>
    <font>
      <b/>
      <sz val="13"/>
      <name val="Times New Roman"/>
      <family val="1"/>
    </font>
    <font>
      <sz val="11"/>
      <color theme="1"/>
      <name val="Aptos Narrow"/>
      <family val="2"/>
      <scheme val="minor"/>
    </font>
    <font>
      <b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b/>
      <vertAlign val="superscript"/>
      <sz val="12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2"/>
    </font>
    <font>
      <i/>
      <sz val="12"/>
      <name val="Times New Roman"/>
      <family val="1"/>
    </font>
    <font>
      <b/>
      <sz val="12"/>
      <color theme="1"/>
      <name val="Times New Roman"/>
      <family val="1"/>
    </font>
    <font>
      <sz val="8"/>
      <name val="Times New Roman"/>
      <family val="2"/>
      <charset val="163"/>
    </font>
    <font>
      <i/>
      <sz val="13"/>
      <name val="Times New Roman"/>
      <family val="1"/>
    </font>
    <font>
      <sz val="13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vertAlign val="superscript"/>
      <sz val="11"/>
      <name val="Times New Roman"/>
      <family val="1"/>
    </font>
    <font>
      <i/>
      <sz val="13"/>
      <color theme="1"/>
      <name val="Times New Roman"/>
      <family val="1"/>
    </font>
    <font>
      <sz val="13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</cellStyleXfs>
  <cellXfs count="121">
    <xf numFmtId="0" fontId="0" fillId="0" borderId="0" xfId="0"/>
    <xf numFmtId="0" fontId="8" fillId="0" borderId="2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3" fontId="9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1" fontId="10" fillId="2" borderId="0" xfId="0" applyNumberFormat="1" applyFont="1" applyFill="1" applyAlignment="1">
      <alignment horizontal="center" vertical="center"/>
    </xf>
    <xf numFmtId="165" fontId="10" fillId="2" borderId="0" xfId="0" applyNumberFormat="1" applyFont="1" applyFill="1" applyAlignment="1">
      <alignment horizontal="center" vertical="center"/>
    </xf>
    <xf numFmtId="166" fontId="10" fillId="2" borderId="0" xfId="1" applyNumberFormat="1" applyFont="1" applyFill="1" applyAlignment="1">
      <alignment horizontal="center" vertical="center"/>
    </xf>
    <xf numFmtId="0" fontId="4" fillId="2" borderId="2" xfId="4" applyFont="1" applyFill="1" applyBorder="1" applyAlignment="1">
      <alignment horizontal="center" vertical="center" wrapText="1"/>
    </xf>
    <xf numFmtId="3" fontId="4" fillId="2" borderId="2" xfId="4" applyNumberFormat="1" applyFont="1" applyFill="1" applyBorder="1" applyAlignment="1">
      <alignment horizontal="center" vertical="center" wrapText="1"/>
    </xf>
    <xf numFmtId="166" fontId="4" fillId="2" borderId="2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7" fontId="4" fillId="2" borderId="2" xfId="4" applyNumberFormat="1" applyFont="1" applyFill="1" applyBorder="1" applyAlignment="1">
      <alignment horizontal="center" vertical="center" wrapText="1"/>
    </xf>
    <xf numFmtId="168" fontId="4" fillId="2" borderId="2" xfId="5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166" fontId="12" fillId="2" borderId="2" xfId="1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66" fontId="4" fillId="2" borderId="2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166" fontId="10" fillId="2" borderId="2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65" fontId="16" fillId="2" borderId="0" xfId="0" applyNumberFormat="1" applyFont="1" applyFill="1" applyAlignment="1">
      <alignment horizontal="center" vertical="center"/>
    </xf>
    <xf numFmtId="3" fontId="16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5" fontId="15" fillId="2" borderId="0" xfId="1" applyNumberFormat="1" applyFont="1" applyFill="1" applyAlignment="1">
      <alignment horizontal="center" vertical="center"/>
    </xf>
    <xf numFmtId="4" fontId="16" fillId="2" borderId="0" xfId="0" applyNumberFormat="1" applyFont="1" applyFill="1" applyAlignment="1">
      <alignment horizontal="center" vertical="center"/>
    </xf>
    <xf numFmtId="167" fontId="16" fillId="2" borderId="0" xfId="0" applyNumberFormat="1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" fontId="17" fillId="2" borderId="2" xfId="0" applyNumberFormat="1" applyFont="1" applyFill="1" applyBorder="1" applyAlignment="1">
      <alignment horizontal="center" vertical="center" wrapText="1"/>
    </xf>
    <xf numFmtId="4" fontId="17" fillId="2" borderId="2" xfId="0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left" vertical="center" wrapText="1"/>
    </xf>
    <xf numFmtId="165" fontId="16" fillId="2" borderId="6" xfId="0" applyNumberFormat="1" applyFont="1" applyFill="1" applyBorder="1" applyAlignment="1">
      <alignment horizontal="center" vertical="center"/>
    </xf>
    <xf numFmtId="165" fontId="16" fillId="2" borderId="6" xfId="1" applyNumberFormat="1" applyFont="1" applyFill="1" applyBorder="1" applyAlignment="1">
      <alignment horizontal="center" vertical="center"/>
    </xf>
    <xf numFmtId="166" fontId="16" fillId="2" borderId="6" xfId="1" applyNumberFormat="1" applyFont="1" applyFill="1" applyBorder="1" applyAlignment="1">
      <alignment horizontal="right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left" vertical="center" wrapText="1"/>
    </xf>
    <xf numFmtId="3" fontId="16" fillId="2" borderId="8" xfId="0" applyNumberFormat="1" applyFont="1" applyFill="1" applyBorder="1" applyAlignment="1">
      <alignment horizontal="center" vertical="center"/>
    </xf>
    <xf numFmtId="166" fontId="16" fillId="2" borderId="8" xfId="1" applyNumberFormat="1" applyFont="1" applyFill="1" applyBorder="1" applyAlignment="1">
      <alignment horizontal="right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left" vertical="center" wrapText="1"/>
    </xf>
    <xf numFmtId="3" fontId="16" fillId="2" borderId="9" xfId="0" applyNumberFormat="1" applyFont="1" applyFill="1" applyBorder="1" applyAlignment="1">
      <alignment horizontal="center" vertical="center"/>
    </xf>
    <xf numFmtId="165" fontId="16" fillId="2" borderId="9" xfId="0" applyNumberFormat="1" applyFont="1" applyFill="1" applyBorder="1" applyAlignment="1">
      <alignment horizontal="center" vertical="center"/>
    </xf>
    <xf numFmtId="165" fontId="16" fillId="2" borderId="9" xfId="1" applyNumberFormat="1" applyFont="1" applyFill="1" applyBorder="1" applyAlignment="1">
      <alignment horizontal="center" vertical="center"/>
    </xf>
    <xf numFmtId="166" fontId="16" fillId="2" borderId="9" xfId="1" applyNumberFormat="1" applyFont="1" applyFill="1" applyBorder="1" applyAlignment="1">
      <alignment horizontal="right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left" vertical="center" wrapText="1"/>
    </xf>
    <xf numFmtId="165" fontId="16" fillId="2" borderId="10" xfId="0" applyNumberFormat="1" applyFont="1" applyFill="1" applyBorder="1" applyAlignment="1">
      <alignment horizontal="center" vertical="center"/>
    </xf>
    <xf numFmtId="3" fontId="16" fillId="2" borderId="10" xfId="0" applyNumberFormat="1" applyFont="1" applyFill="1" applyBorder="1" applyAlignment="1">
      <alignment horizontal="center" vertical="center"/>
    </xf>
    <xf numFmtId="165" fontId="16" fillId="2" borderId="10" xfId="1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 wrapText="1"/>
    </xf>
    <xf numFmtId="165" fontId="16" fillId="2" borderId="0" xfId="1" applyNumberFormat="1" applyFont="1" applyFill="1" applyAlignment="1">
      <alignment horizontal="center" vertical="center"/>
    </xf>
    <xf numFmtId="166" fontId="16" fillId="2" borderId="0" xfId="1" applyNumberFormat="1" applyFont="1" applyFill="1" applyAlignment="1">
      <alignment horizontal="right" vertical="center"/>
    </xf>
    <xf numFmtId="0" fontId="13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2" fontId="10" fillId="2" borderId="0" xfId="0" applyNumberFormat="1" applyFont="1" applyFill="1" applyAlignment="1">
      <alignment horizontal="center" vertical="center"/>
    </xf>
    <xf numFmtId="2" fontId="4" fillId="2" borderId="2" xfId="4" applyNumberFormat="1" applyFont="1" applyFill="1" applyBorder="1" applyAlignment="1">
      <alignment horizontal="center" vertical="center" wrapText="1"/>
    </xf>
    <xf numFmtId="2" fontId="12" fillId="2" borderId="2" xfId="0" applyNumberFormat="1" applyFont="1" applyFill="1" applyBorder="1" applyAlignment="1">
      <alignment horizontal="center" vertical="center"/>
    </xf>
    <xf numFmtId="2" fontId="10" fillId="2" borderId="2" xfId="1" applyNumberFormat="1" applyFont="1" applyFill="1" applyBorder="1" applyAlignment="1">
      <alignment horizontal="center" vertical="center"/>
    </xf>
    <xf numFmtId="49" fontId="10" fillId="2" borderId="0" xfId="0" applyNumberFormat="1" applyFont="1" applyFill="1" applyAlignment="1">
      <alignment horizontal="center" vertical="center" wrapText="1"/>
    </xf>
    <xf numFmtId="49" fontId="4" fillId="2" borderId="2" xfId="4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49" fontId="10" fillId="2" borderId="0" xfId="0" applyNumberFormat="1" applyFont="1" applyFill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166" fontId="16" fillId="2" borderId="0" xfId="0" applyNumberFormat="1" applyFont="1" applyFill="1" applyAlignment="1">
      <alignment horizontal="center" vertical="center"/>
    </xf>
    <xf numFmtId="3" fontId="16" fillId="2" borderId="0" xfId="0" applyNumberFormat="1" applyFont="1" applyFill="1" applyAlignment="1">
      <alignment horizontal="center" vertical="center" wrapText="1"/>
    </xf>
    <xf numFmtId="166" fontId="15" fillId="2" borderId="0" xfId="1" applyNumberFormat="1" applyFont="1" applyFill="1" applyAlignment="1">
      <alignment horizontal="center" vertical="center"/>
    </xf>
    <xf numFmtId="166" fontId="16" fillId="2" borderId="8" xfId="1" applyNumberFormat="1" applyFont="1" applyFill="1" applyBorder="1" applyAlignment="1">
      <alignment horizontal="center" vertical="center"/>
    </xf>
    <xf numFmtId="166" fontId="16" fillId="2" borderId="10" xfId="1" applyNumberFormat="1" applyFont="1" applyFill="1" applyBorder="1" applyAlignment="1">
      <alignment horizontal="right" vertical="center"/>
    </xf>
    <xf numFmtId="169" fontId="16" fillId="2" borderId="9" xfId="1" applyNumberFormat="1" applyFont="1" applyFill="1" applyBorder="1" applyAlignment="1">
      <alignment horizontal="center" vertical="center"/>
    </xf>
    <xf numFmtId="169" fontId="16" fillId="2" borderId="10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4" fillId="2" borderId="2" xfId="4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6" fontId="4" fillId="2" borderId="2" xfId="1" applyNumberFormat="1" applyFont="1" applyFill="1" applyBorder="1" applyAlignment="1">
      <alignment horizontal="center" vertical="center" wrapText="1"/>
    </xf>
    <xf numFmtId="3" fontId="4" fillId="2" borderId="6" xfId="4" applyNumberFormat="1" applyFont="1" applyFill="1" applyBorder="1" applyAlignment="1">
      <alignment horizontal="center" vertical="center" wrapText="1"/>
    </xf>
    <xf numFmtId="3" fontId="4" fillId="2" borderId="7" xfId="4" applyNumberFormat="1" applyFont="1" applyFill="1" applyBorder="1" applyAlignment="1">
      <alignment horizontal="center" vertical="center" wrapText="1"/>
    </xf>
    <xf numFmtId="167" fontId="17" fillId="2" borderId="2" xfId="0" applyNumberFormat="1" applyFont="1" applyFill="1" applyBorder="1" applyAlignment="1">
      <alignment horizontal="center" vertical="center" wrapText="1"/>
    </xf>
    <xf numFmtId="165" fontId="17" fillId="2" borderId="2" xfId="4" applyNumberFormat="1" applyFont="1" applyFill="1" applyBorder="1" applyAlignment="1">
      <alignment horizontal="center" vertical="center" wrapText="1"/>
    </xf>
    <xf numFmtId="3" fontId="17" fillId="2" borderId="3" xfId="0" applyNumberFormat="1" applyFont="1" applyFill="1" applyBorder="1" applyAlignment="1">
      <alignment horizontal="center" vertical="center" wrapText="1"/>
    </xf>
    <xf numFmtId="3" fontId="17" fillId="2" borderId="5" xfId="0" applyNumberFormat="1" applyFont="1" applyFill="1" applyBorder="1" applyAlignment="1">
      <alignment horizontal="center" vertical="center" wrapText="1"/>
    </xf>
    <xf numFmtId="3" fontId="17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3" fontId="17" fillId="2" borderId="2" xfId="4" applyNumberFormat="1" applyFont="1" applyFill="1" applyBorder="1" applyAlignment="1">
      <alignment horizontal="center" vertical="center" wrapText="1"/>
    </xf>
    <xf numFmtId="0" fontId="17" fillId="2" borderId="2" xfId="3" applyFont="1" applyFill="1" applyBorder="1" applyAlignment="1">
      <alignment horizontal="left" vertical="center" wrapText="1"/>
    </xf>
    <xf numFmtId="3" fontId="17" fillId="2" borderId="2" xfId="4" applyNumberFormat="1" applyFont="1" applyFill="1" applyBorder="1" applyAlignment="1">
      <alignment horizontal="left" vertical="center" wrapText="1"/>
    </xf>
    <xf numFmtId="167" fontId="17" fillId="2" borderId="2" xfId="4" applyNumberFormat="1" applyFont="1" applyFill="1" applyBorder="1" applyAlignment="1">
      <alignment horizontal="center" vertical="center" wrapText="1"/>
    </xf>
    <xf numFmtId="165" fontId="17" fillId="2" borderId="2" xfId="1" applyNumberFormat="1" applyFont="1" applyFill="1" applyBorder="1" applyAlignment="1">
      <alignment horizontal="center" vertical="center" wrapText="1"/>
    </xf>
    <xf numFmtId="166" fontId="17" fillId="2" borderId="2" xfId="1" applyNumberFormat="1" applyFont="1" applyFill="1" applyBorder="1" applyAlignment="1">
      <alignment horizontal="right" vertical="center" wrapText="1"/>
    </xf>
    <xf numFmtId="0" fontId="22" fillId="0" borderId="0" xfId="0" applyFont="1" applyAlignment="1">
      <alignment horizontal="center" vertical="center"/>
    </xf>
    <xf numFmtId="166" fontId="22" fillId="0" borderId="0" xfId="1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8">
    <cellStyle name="Comma" xfId="1" builtinId="3"/>
    <cellStyle name="Comma 2" xfId="7"/>
    <cellStyle name="Comma 3" xfId="5"/>
    <cellStyle name="Normal" xfId="0" builtinId="0"/>
    <cellStyle name="Normal 3" xfId="2"/>
    <cellStyle name="Normal 4" xfId="6"/>
    <cellStyle name="Normal_Sheet1 2_D 2" xfId="4"/>
    <cellStyle name="Normal_Sheet1_1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13</xdr:col>
      <xdr:colOff>760667</xdr:colOff>
      <xdr:row>28</xdr:row>
      <xdr:rowOff>170625</xdr:rowOff>
    </xdr:to>
    <xdr:pic>
      <xdr:nvPicPr>
        <xdr:cNvPr id="2" name="Hình ảnh 1">
          <a:extLst>
            <a:ext uri="{FF2B5EF4-FFF2-40B4-BE49-F238E27FC236}">
              <a16:creationId xmlns:a16="http://schemas.microsoft.com/office/drawing/2014/main" xmlns="" id="{82D110E1-179A-00EF-FD93-A360A4571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8125"/>
          <a:ext cx="10666667" cy="6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"/>
  <sheetViews>
    <sheetView tabSelected="1" workbookViewId="0">
      <selection activeCell="J6" sqref="J6"/>
    </sheetView>
  </sheetViews>
  <sheetFormatPr defaultColWidth="8.90625" defaultRowHeight="16.8"/>
  <cols>
    <col min="1" max="1" width="4.36328125" style="4" customWidth="1"/>
    <col min="2" max="2" width="15.453125" style="68" customWidth="1"/>
    <col min="3" max="3" width="14.08984375" style="88" customWidth="1"/>
    <col min="4" max="4" width="11.453125" style="4" customWidth="1"/>
    <col min="5" max="5" width="12.1796875" style="4" customWidth="1"/>
    <col min="6" max="6" width="20.7265625" style="4" customWidth="1"/>
    <col min="7" max="7" width="14.81640625" style="4" customWidth="1"/>
    <col min="8" max="8" width="16.1796875" style="4" hidden="1" customWidth="1"/>
    <col min="9" max="11" width="8.90625" style="4"/>
    <col min="12" max="12" width="14.90625" style="4" bestFit="1" customWidth="1"/>
    <col min="13" max="13" width="12.6328125" style="4" bestFit="1" customWidth="1"/>
    <col min="14" max="16384" width="8.90625" style="4"/>
  </cols>
  <sheetData>
    <row r="1" spans="1:13">
      <c r="A1" s="120" t="s">
        <v>39</v>
      </c>
      <c r="B1" s="120"/>
      <c r="C1" s="120"/>
      <c r="D1" s="120"/>
      <c r="E1" s="120"/>
      <c r="F1" s="120"/>
      <c r="G1" s="120"/>
      <c r="H1" s="120"/>
    </row>
    <row r="2" spans="1:13" ht="16.5" customHeight="1">
      <c r="A2" s="92" t="s">
        <v>108</v>
      </c>
      <c r="B2" s="92"/>
      <c r="C2" s="92"/>
      <c r="D2" s="92"/>
      <c r="E2" s="92"/>
      <c r="F2" s="92"/>
      <c r="G2" s="92"/>
      <c r="H2" s="92"/>
      <c r="I2" s="6"/>
      <c r="J2" s="6"/>
      <c r="K2" s="6"/>
      <c r="L2" s="6"/>
    </row>
    <row r="3" spans="1:13" ht="45.6" customHeight="1">
      <c r="A3" s="91" t="s">
        <v>109</v>
      </c>
      <c r="B3" s="91"/>
      <c r="C3" s="91"/>
      <c r="D3" s="91"/>
      <c r="E3" s="91"/>
      <c r="F3" s="91"/>
      <c r="G3" s="91"/>
      <c r="H3" s="91"/>
    </row>
    <row r="4" spans="1:13" ht="49.5" customHeight="1">
      <c r="A4" s="89" t="s">
        <v>40</v>
      </c>
      <c r="B4" s="89" t="s">
        <v>41</v>
      </c>
      <c r="C4" s="93" t="s">
        <v>42</v>
      </c>
      <c r="D4" s="89" t="s">
        <v>43</v>
      </c>
      <c r="E4" s="90" t="s">
        <v>45</v>
      </c>
      <c r="F4" s="90"/>
      <c r="G4" s="89" t="s">
        <v>46</v>
      </c>
      <c r="H4" s="89" t="s">
        <v>52</v>
      </c>
    </row>
    <row r="5" spans="1:13" ht="67.2">
      <c r="A5" s="89"/>
      <c r="B5" s="89"/>
      <c r="C5" s="93"/>
      <c r="D5" s="89"/>
      <c r="E5" s="1" t="s">
        <v>47</v>
      </c>
      <c r="F5" s="8" t="s">
        <v>48</v>
      </c>
      <c r="G5" s="89"/>
      <c r="H5" s="89"/>
    </row>
    <row r="6" spans="1:13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</row>
    <row r="7" spans="1:13">
      <c r="A7" s="8"/>
      <c r="B7" s="8" t="s">
        <v>50</v>
      </c>
      <c r="C7" s="67"/>
      <c r="D7" s="2">
        <f>SUM(D8:D13)</f>
        <v>11485000</v>
      </c>
      <c r="E7" s="2">
        <f>SUM(E8:E13)</f>
        <v>2271890</v>
      </c>
      <c r="F7" s="2">
        <f>SUM(F8:F13)</f>
        <v>9087560</v>
      </c>
      <c r="G7" s="2">
        <f>SUM(G8:G13)</f>
        <v>125070</v>
      </c>
      <c r="H7" s="2">
        <f>SUM(H8:H13)</f>
        <v>0</v>
      </c>
    </row>
    <row r="8" spans="1:13" ht="33.6">
      <c r="A8" s="3">
        <v>1</v>
      </c>
      <c r="B8" s="5" t="s">
        <v>105</v>
      </c>
      <c r="C8" s="5" t="s">
        <v>102</v>
      </c>
      <c r="D8" s="7">
        <f>ROUND(SUM(E8:H8),-3)</f>
        <v>1290000</v>
      </c>
      <c r="E8" s="7">
        <f>VLOOKUP(B8,Đất!$B$9:$P$18,13,0)</f>
        <v>258000</v>
      </c>
      <c r="F8" s="7">
        <f>VLOOKUP(B8,Đất!$B$9:$P$18,15,0)</f>
        <v>1032000</v>
      </c>
      <c r="G8" s="7"/>
      <c r="H8" s="10"/>
      <c r="L8" s="118" t="s">
        <v>105</v>
      </c>
      <c r="M8" s="119">
        <v>1032000</v>
      </c>
    </row>
    <row r="9" spans="1:13" ht="33.6">
      <c r="A9" s="3">
        <v>2</v>
      </c>
      <c r="B9" s="5" t="s">
        <v>66</v>
      </c>
      <c r="C9" s="5" t="s">
        <v>102</v>
      </c>
      <c r="D9" s="7">
        <f t="shared" ref="D9:D13" si="0">ROUND(SUM(E9:H9),-3)</f>
        <v>1140000</v>
      </c>
      <c r="E9" s="7">
        <f>VLOOKUP(B9,Đất!$B$9:$P$18,13,0)</f>
        <v>227900</v>
      </c>
      <c r="F9" s="7">
        <f>VLOOKUP(B9,Đất!$B$9:$P$18,15,0)</f>
        <v>911600</v>
      </c>
      <c r="G9" s="7"/>
      <c r="H9" s="10"/>
      <c r="L9" s="118" t="s">
        <v>66</v>
      </c>
      <c r="M9" s="119">
        <v>903000</v>
      </c>
    </row>
    <row r="10" spans="1:13" ht="33.6">
      <c r="A10" s="3">
        <v>3</v>
      </c>
      <c r="B10" s="9" t="s">
        <v>67</v>
      </c>
      <c r="C10" s="5" t="s">
        <v>102</v>
      </c>
      <c r="D10" s="7">
        <f t="shared" si="0"/>
        <v>1854000</v>
      </c>
      <c r="E10" s="7">
        <f>VLOOKUP(B10,Đất!$B$9:$P$18,13,0)</f>
        <v>370800</v>
      </c>
      <c r="F10" s="7">
        <f>VLOOKUP(B10,Đất!$B$9:$P$18,15,0)</f>
        <v>1483200</v>
      </c>
      <c r="G10" s="7"/>
      <c r="H10" s="10"/>
      <c r="L10" s="118" t="s">
        <v>67</v>
      </c>
      <c r="M10" s="119">
        <v>1483000</v>
      </c>
    </row>
    <row r="11" spans="1:13" ht="33.6">
      <c r="A11" s="3">
        <v>4</v>
      </c>
      <c r="B11" s="5" t="s">
        <v>68</v>
      </c>
      <c r="C11" s="5" t="s">
        <v>102</v>
      </c>
      <c r="D11" s="7">
        <f t="shared" si="0"/>
        <v>1290000</v>
      </c>
      <c r="E11" s="7">
        <f>VLOOKUP(B11,Đất!$B$9:$P$18,13,0)</f>
        <v>258000</v>
      </c>
      <c r="F11" s="7">
        <f>VLOOKUP(B11,Đất!$B$9:$P$18,15,0)</f>
        <v>1032000</v>
      </c>
      <c r="G11" s="7"/>
      <c r="H11" s="10"/>
      <c r="L11" s="118" t="s">
        <v>68</v>
      </c>
      <c r="M11" s="119">
        <v>1591000</v>
      </c>
    </row>
    <row r="12" spans="1:13" ht="50.4">
      <c r="A12" s="3">
        <v>5</v>
      </c>
      <c r="B12" s="9" t="s">
        <v>69</v>
      </c>
      <c r="C12" s="5" t="s">
        <v>103</v>
      </c>
      <c r="D12" s="7">
        <f t="shared" si="0"/>
        <v>5161000</v>
      </c>
      <c r="E12" s="7">
        <f>VLOOKUP(B12,Đất!$B$9:$P$18,13,0)</f>
        <v>1007190</v>
      </c>
      <c r="F12" s="7">
        <f>VLOOKUP(B12,Đất!$B$9:$P$18,15,0)</f>
        <v>4028760</v>
      </c>
      <c r="G12" s="7">
        <f>VLOOKUP(B12,Cây!$B$8:$J$11,9,0)</f>
        <v>125070</v>
      </c>
      <c r="H12" s="10"/>
      <c r="L12" s="118" t="s">
        <v>69</v>
      </c>
      <c r="M12" s="119">
        <v>1392000</v>
      </c>
    </row>
    <row r="13" spans="1:13" ht="50.4">
      <c r="A13" s="3">
        <v>6</v>
      </c>
      <c r="B13" s="9" t="s">
        <v>70</v>
      </c>
      <c r="C13" s="5" t="s">
        <v>103</v>
      </c>
      <c r="D13" s="7">
        <f t="shared" si="0"/>
        <v>750000</v>
      </c>
      <c r="E13" s="7">
        <f>VLOOKUP(B13,Đất!$B$9:$P$18,13,0)</f>
        <v>150000</v>
      </c>
      <c r="F13" s="7">
        <f>VLOOKUP(B13,Đất!$B$9:$P$18,15,0)</f>
        <v>600000</v>
      </c>
      <c r="G13" s="7"/>
      <c r="H13" s="10"/>
      <c r="L13" s="118" t="s">
        <v>70</v>
      </c>
      <c r="M13" s="119">
        <v>600000</v>
      </c>
    </row>
    <row r="14" spans="1:13" ht="50.4">
      <c r="A14" s="3">
        <v>7</v>
      </c>
      <c r="B14" s="9" t="s">
        <v>71</v>
      </c>
      <c r="C14" s="5" t="s">
        <v>103</v>
      </c>
      <c r="D14" s="7">
        <f t="shared" ref="D14" si="1">ROUND(SUM(E14:H14),-3)</f>
        <v>540000</v>
      </c>
      <c r="E14" s="7">
        <f>VLOOKUP(B14,Đất!$B$9:$P$18,13,0)</f>
        <v>108000</v>
      </c>
      <c r="F14" s="7">
        <f>VLOOKUP(B14,Đất!$B$9:$P$18,15,0)</f>
        <v>432000</v>
      </c>
      <c r="G14" s="7"/>
      <c r="L14" s="118" t="s">
        <v>71</v>
      </c>
      <c r="M14" s="119">
        <v>432000</v>
      </c>
    </row>
    <row r="15" spans="1:13">
      <c r="L15" s="118" t="s">
        <v>106</v>
      </c>
      <c r="M15" s="119">
        <v>1836000</v>
      </c>
    </row>
  </sheetData>
  <autoFilter ref="A6:H13"/>
  <mergeCells count="10">
    <mergeCell ref="A4:A5"/>
    <mergeCell ref="E4:F4"/>
    <mergeCell ref="A3:H3"/>
    <mergeCell ref="A2:H2"/>
    <mergeCell ref="A1:H1"/>
    <mergeCell ref="H4:H5"/>
    <mergeCell ref="G4:G5"/>
    <mergeCell ref="D4:D5"/>
    <mergeCell ref="C4:C5"/>
    <mergeCell ref="B4:B5"/>
  </mergeCells>
  <pageMargins left="0.78740157480314965" right="0.59055118110236227" top="0.59055118110236227" bottom="0.59055118110236227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34"/>
  <sheetViews>
    <sheetView view="pageBreakPreview" zoomScale="70" zoomScaleSheetLayoutView="70" workbookViewId="0">
      <selection activeCell="X15" sqref="X15"/>
    </sheetView>
  </sheetViews>
  <sheetFormatPr defaultColWidth="8.90625" defaultRowHeight="15.6"/>
  <cols>
    <col min="1" max="1" width="3" style="12" customWidth="1"/>
    <col min="2" max="2" width="15" style="13" customWidth="1"/>
    <col min="3" max="3" width="6.81640625" style="78" customWidth="1"/>
    <col min="4" max="4" width="7.36328125" style="12" customWidth="1"/>
    <col min="5" max="5" width="5.90625" style="69" customWidth="1"/>
    <col min="6" max="6" width="6" style="12" bestFit="1" customWidth="1"/>
    <col min="7" max="7" width="6.1796875" style="78" bestFit="1" customWidth="1"/>
    <col min="8" max="8" width="6.08984375" style="12" bestFit="1" customWidth="1"/>
    <col min="9" max="9" width="7.81640625" style="12" customWidth="1"/>
    <col min="10" max="11" width="5.81640625" style="12" customWidth="1"/>
    <col min="12" max="12" width="5.36328125" style="12" customWidth="1"/>
    <col min="13" max="13" width="9.54296875" style="12" customWidth="1"/>
    <col min="14" max="14" width="9.6328125" style="12" customWidth="1"/>
    <col min="15" max="15" width="4.81640625" style="12" customWidth="1"/>
    <col min="16" max="16" width="11.36328125" style="12" customWidth="1"/>
    <col min="17" max="17" width="6.90625" style="12" hidden="1" customWidth="1"/>
    <col min="18" max="18" width="6.6328125" style="12" hidden="1" customWidth="1"/>
    <col min="19" max="19" width="16.90625" style="12" hidden="1" customWidth="1"/>
    <col min="20" max="20" width="8.1796875" style="12" hidden="1" customWidth="1"/>
    <col min="21" max="22" width="0" style="12" hidden="1" customWidth="1"/>
    <col min="23" max="26" width="8.90625" style="12"/>
    <col min="27" max="27" width="9.1796875" style="12" bestFit="1" customWidth="1"/>
    <col min="28" max="16384" width="8.90625" style="12"/>
  </cols>
  <sheetData>
    <row r="1" spans="1:27">
      <c r="A1" s="94" t="s">
        <v>44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</row>
    <row r="2" spans="1:27">
      <c r="A2" s="95" t="str">
        <f>Tổng!A2</f>
        <v>Công trình: Cải tạo nâng cấp lộ 972 trung gian 2 Hữu Lũng, huyện Hữu Lũng vận hành cấp điện áp 35kV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Z2" s="12" t="s">
        <v>64</v>
      </c>
      <c r="AA2" s="12" t="s">
        <v>65</v>
      </c>
    </row>
    <row r="3" spans="1:27">
      <c r="A3" s="96" t="str">
        <f>Tổng!A3</f>
        <v>(Kèm theo Thông báo số       /TB-CNPTQĐ ngày   tháng 4 năm 2026 
của Chi nhánh phát triển quỹ đất khu vực Hữu Lũng)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Z3" s="12" t="s">
        <v>38</v>
      </c>
      <c r="AA3" s="16">
        <v>60000</v>
      </c>
    </row>
    <row r="4" spans="1:27">
      <c r="A4" s="11"/>
      <c r="C4" s="73"/>
      <c r="D4" s="14"/>
      <c r="G4" s="73"/>
      <c r="H4" s="14"/>
      <c r="I4" s="15"/>
      <c r="L4" s="13"/>
      <c r="M4" s="97"/>
      <c r="N4" s="97"/>
      <c r="O4" s="16"/>
      <c r="P4" s="16"/>
      <c r="Z4" s="12" t="s">
        <v>56</v>
      </c>
      <c r="AA4" s="16">
        <v>53000</v>
      </c>
    </row>
    <row r="5" spans="1:27" ht="69" customHeight="1">
      <c r="A5" s="98" t="s">
        <v>1</v>
      </c>
      <c r="B5" s="99" t="s">
        <v>2</v>
      </c>
      <c r="C5" s="100" t="s">
        <v>3</v>
      </c>
      <c r="D5" s="100"/>
      <c r="E5" s="100"/>
      <c r="F5" s="100"/>
      <c r="G5" s="100" t="s">
        <v>13</v>
      </c>
      <c r="H5" s="100"/>
      <c r="I5" s="100"/>
      <c r="J5" s="100"/>
      <c r="K5" s="100" t="s">
        <v>4</v>
      </c>
      <c r="L5" s="100" t="s">
        <v>5</v>
      </c>
      <c r="M5" s="103" t="s">
        <v>53</v>
      </c>
      <c r="N5" s="18" t="s">
        <v>6</v>
      </c>
      <c r="O5" s="102" t="s">
        <v>48</v>
      </c>
      <c r="P5" s="102"/>
      <c r="Q5" s="101" t="s">
        <v>15</v>
      </c>
      <c r="R5" s="101"/>
      <c r="S5" s="101"/>
      <c r="T5" s="101"/>
      <c r="U5" s="101"/>
      <c r="V5" s="101" t="s">
        <v>22</v>
      </c>
      <c r="W5" s="101" t="s">
        <v>16</v>
      </c>
      <c r="Z5" s="12" t="s">
        <v>51</v>
      </c>
      <c r="AA5" s="16">
        <v>47000</v>
      </c>
    </row>
    <row r="6" spans="1:27" ht="80.400000000000006">
      <c r="A6" s="98"/>
      <c r="B6" s="99"/>
      <c r="C6" s="74" t="s">
        <v>7</v>
      </c>
      <c r="D6" s="17" t="s">
        <v>8</v>
      </c>
      <c r="E6" s="70" t="s">
        <v>9</v>
      </c>
      <c r="F6" s="17" t="s">
        <v>10</v>
      </c>
      <c r="G6" s="74" t="s">
        <v>36</v>
      </c>
      <c r="H6" s="17" t="s">
        <v>8</v>
      </c>
      <c r="I6" s="21" t="s">
        <v>14</v>
      </c>
      <c r="J6" s="17" t="s">
        <v>10</v>
      </c>
      <c r="K6" s="100"/>
      <c r="L6" s="100"/>
      <c r="M6" s="104"/>
      <c r="N6" s="18" t="s">
        <v>11</v>
      </c>
      <c r="O6" s="19" t="s">
        <v>12</v>
      </c>
      <c r="P6" s="18" t="s">
        <v>11</v>
      </c>
      <c r="Q6" s="20" t="s">
        <v>17</v>
      </c>
      <c r="R6" s="20" t="s">
        <v>18</v>
      </c>
      <c r="S6" s="20" t="s">
        <v>19</v>
      </c>
      <c r="T6" s="22" t="s">
        <v>20</v>
      </c>
      <c r="U6" s="20" t="s">
        <v>21</v>
      </c>
      <c r="V6" s="101"/>
      <c r="W6" s="101"/>
      <c r="Z6" s="12" t="s">
        <v>54</v>
      </c>
      <c r="AA6" s="16">
        <v>40000</v>
      </c>
    </row>
    <row r="7" spans="1:27">
      <c r="A7" s="23">
        <v>1</v>
      </c>
      <c r="B7" s="79">
        <v>2</v>
      </c>
      <c r="C7" s="75">
        <v>3</v>
      </c>
      <c r="D7" s="23">
        <v>4</v>
      </c>
      <c r="E7" s="71">
        <v>5</v>
      </c>
      <c r="F7" s="23">
        <v>6</v>
      </c>
      <c r="G7" s="75">
        <v>7</v>
      </c>
      <c r="H7" s="23">
        <v>8</v>
      </c>
      <c r="I7" s="23">
        <v>9</v>
      </c>
      <c r="J7" s="23">
        <v>10</v>
      </c>
      <c r="K7" s="23">
        <v>11</v>
      </c>
      <c r="L7" s="23">
        <v>12</v>
      </c>
      <c r="M7" s="24">
        <v>13</v>
      </c>
      <c r="N7" s="24">
        <v>14</v>
      </c>
      <c r="O7" s="24">
        <v>16</v>
      </c>
      <c r="P7" s="24">
        <v>17</v>
      </c>
      <c r="Q7" s="23">
        <v>18</v>
      </c>
      <c r="R7" s="23">
        <v>19</v>
      </c>
      <c r="S7" s="23">
        <v>20</v>
      </c>
      <c r="T7" s="23">
        <v>21</v>
      </c>
      <c r="U7" s="23">
        <v>22</v>
      </c>
      <c r="V7" s="23">
        <v>23</v>
      </c>
      <c r="W7" s="23">
        <v>24</v>
      </c>
      <c r="Z7" s="12" t="s">
        <v>59</v>
      </c>
      <c r="AA7" s="16">
        <v>9000</v>
      </c>
    </row>
    <row r="8" spans="1:27">
      <c r="A8" s="25"/>
      <c r="B8" s="20" t="s">
        <v>50</v>
      </c>
      <c r="C8" s="76"/>
      <c r="D8" s="26"/>
      <c r="E8" s="26">
        <f>E9+E10+E11+E12+E13+E17+E18</f>
        <v>40.94</v>
      </c>
      <c r="F8" s="26"/>
      <c r="G8" s="76"/>
      <c r="H8" s="26"/>
      <c r="I8" s="26"/>
      <c r="J8" s="26"/>
      <c r="K8" s="26"/>
      <c r="L8" s="26"/>
      <c r="M8" s="26"/>
      <c r="N8" s="26">
        <f>N9+N10+N11+N12+N13+N17+N18</f>
        <v>2379890</v>
      </c>
      <c r="O8" s="26"/>
      <c r="P8" s="26">
        <f>P9+P10+P11+P12+P13+P17+P18</f>
        <v>9519560</v>
      </c>
      <c r="Q8" s="25"/>
      <c r="R8" s="25"/>
      <c r="S8" s="25"/>
      <c r="T8" s="25"/>
      <c r="U8" s="25"/>
      <c r="V8" s="25"/>
      <c r="W8" s="25"/>
      <c r="Z8" s="27" t="s">
        <v>58</v>
      </c>
      <c r="AA8" s="16">
        <v>0</v>
      </c>
    </row>
    <row r="9" spans="1:27">
      <c r="A9" s="27">
        <v>1</v>
      </c>
      <c r="B9" s="80" t="s">
        <v>105</v>
      </c>
      <c r="C9" s="77"/>
      <c r="D9" s="28" t="s">
        <v>74</v>
      </c>
      <c r="E9" s="72">
        <v>4.3</v>
      </c>
      <c r="F9" s="28" t="s">
        <v>38</v>
      </c>
      <c r="G9" s="77">
        <v>69</v>
      </c>
      <c r="H9" s="28">
        <v>21</v>
      </c>
      <c r="I9" s="28">
        <v>269</v>
      </c>
      <c r="J9" s="28" t="s">
        <v>38</v>
      </c>
      <c r="K9" s="28" t="s">
        <v>38</v>
      </c>
      <c r="L9" s="28"/>
      <c r="M9" s="28">
        <f>VLOOKUP(K9,$Z$3:$AA$11,2,0)</f>
        <v>60000</v>
      </c>
      <c r="N9" s="28">
        <f>E9*M9</f>
        <v>258000</v>
      </c>
      <c r="O9" s="28">
        <v>4</v>
      </c>
      <c r="P9" s="28">
        <f>E9*M9*O9</f>
        <v>1032000</v>
      </c>
      <c r="Q9" s="28">
        <f t="shared" ref="Q9" si="0">H9*P9</f>
        <v>21672000</v>
      </c>
      <c r="R9" s="28">
        <v>5</v>
      </c>
      <c r="S9" s="28">
        <f t="shared" ref="S9" si="1">H9*P9*R9</f>
        <v>108360000</v>
      </c>
      <c r="T9" s="28" t="e">
        <f t="shared" ref="T9" si="2">K9*S9</f>
        <v>#VALUE!</v>
      </c>
      <c r="U9" s="28">
        <v>6</v>
      </c>
      <c r="V9" s="28" t="e">
        <f t="shared" ref="V9" si="3">K9*S9*U9</f>
        <v>#VALUE!</v>
      </c>
      <c r="W9" s="27" t="s">
        <v>88</v>
      </c>
      <c r="Z9" s="12">
        <v>0</v>
      </c>
      <c r="AA9" s="12">
        <v>0</v>
      </c>
    </row>
    <row r="10" spans="1:27">
      <c r="A10" s="27">
        <v>2</v>
      </c>
      <c r="B10" s="80" t="s">
        <v>66</v>
      </c>
      <c r="C10" s="77"/>
      <c r="D10" s="28" t="s">
        <v>75</v>
      </c>
      <c r="E10" s="72">
        <v>4.3</v>
      </c>
      <c r="F10" s="28" t="s">
        <v>55</v>
      </c>
      <c r="G10" s="77">
        <v>69</v>
      </c>
      <c r="H10" s="28">
        <v>171</v>
      </c>
      <c r="I10" s="28">
        <v>78</v>
      </c>
      <c r="J10" s="28" t="s">
        <v>56</v>
      </c>
      <c r="K10" s="28" t="s">
        <v>56</v>
      </c>
      <c r="L10" s="28"/>
      <c r="M10" s="28">
        <f t="shared" ref="M10:M24" si="4">VLOOKUP(K10,$Z$3:$AA$11,2,0)</f>
        <v>53000</v>
      </c>
      <c r="N10" s="28">
        <f t="shared" ref="N10:N24" si="5">E10*M10</f>
        <v>227900</v>
      </c>
      <c r="O10" s="28">
        <v>4</v>
      </c>
      <c r="P10" s="28">
        <f t="shared" ref="P10:P12" si="6">E10*M10*O10</f>
        <v>911600</v>
      </c>
      <c r="Q10" s="27"/>
      <c r="R10" s="27"/>
      <c r="S10" s="27"/>
      <c r="T10" s="27"/>
      <c r="U10" s="27"/>
      <c r="V10" s="27"/>
      <c r="W10" s="27" t="s">
        <v>89</v>
      </c>
      <c r="Z10" s="27" t="s">
        <v>37</v>
      </c>
      <c r="AA10" s="12">
        <v>0</v>
      </c>
    </row>
    <row r="11" spans="1:27">
      <c r="A11" s="27">
        <v>3</v>
      </c>
      <c r="B11" s="80" t="s">
        <v>67</v>
      </c>
      <c r="C11" s="77"/>
      <c r="D11" s="28" t="s">
        <v>76</v>
      </c>
      <c r="E11" s="72">
        <v>6.18</v>
      </c>
      <c r="F11" s="28" t="s">
        <v>38</v>
      </c>
      <c r="G11" s="77">
        <v>69</v>
      </c>
      <c r="H11" s="28">
        <v>134</v>
      </c>
      <c r="I11" s="28">
        <v>332</v>
      </c>
      <c r="J11" s="28" t="s">
        <v>38</v>
      </c>
      <c r="K11" s="28" t="s">
        <v>38</v>
      </c>
      <c r="L11" s="28"/>
      <c r="M11" s="28">
        <f t="shared" si="4"/>
        <v>60000</v>
      </c>
      <c r="N11" s="28">
        <f t="shared" si="5"/>
        <v>370800</v>
      </c>
      <c r="O11" s="28">
        <v>4</v>
      </c>
      <c r="P11" s="28">
        <f t="shared" si="6"/>
        <v>1483200</v>
      </c>
      <c r="Q11" s="27"/>
      <c r="R11" s="27"/>
      <c r="S11" s="27"/>
      <c r="T11" s="27"/>
      <c r="U11" s="27"/>
      <c r="V11" s="27"/>
      <c r="W11" s="27" t="s">
        <v>90</v>
      </c>
      <c r="Z11" s="27" t="s">
        <v>60</v>
      </c>
      <c r="AA11" s="12">
        <v>0</v>
      </c>
    </row>
    <row r="12" spans="1:27">
      <c r="A12" s="27">
        <v>4</v>
      </c>
      <c r="B12" s="80" t="s">
        <v>68</v>
      </c>
      <c r="C12" s="77"/>
      <c r="D12" s="28" t="s">
        <v>77</v>
      </c>
      <c r="E12" s="72">
        <v>4.3</v>
      </c>
      <c r="F12" s="28" t="s">
        <v>38</v>
      </c>
      <c r="G12" s="77">
        <v>59</v>
      </c>
      <c r="H12" s="28">
        <v>90</v>
      </c>
      <c r="I12" s="28">
        <v>1391</v>
      </c>
      <c r="J12" s="28" t="s">
        <v>38</v>
      </c>
      <c r="K12" s="28" t="s">
        <v>38</v>
      </c>
      <c r="L12" s="28"/>
      <c r="M12" s="28">
        <f t="shared" si="4"/>
        <v>60000</v>
      </c>
      <c r="N12" s="28">
        <f t="shared" si="5"/>
        <v>258000</v>
      </c>
      <c r="O12" s="28">
        <v>4</v>
      </c>
      <c r="P12" s="28">
        <f t="shared" si="6"/>
        <v>1032000</v>
      </c>
      <c r="Q12" s="27"/>
      <c r="R12" s="27"/>
      <c r="S12" s="27"/>
      <c r="T12" s="27"/>
      <c r="U12" s="27"/>
      <c r="V12" s="27"/>
      <c r="W12" s="27" t="s">
        <v>91</v>
      </c>
    </row>
    <row r="13" spans="1:27">
      <c r="A13" s="27">
        <v>5</v>
      </c>
      <c r="B13" s="80" t="s">
        <v>69</v>
      </c>
      <c r="C13" s="77"/>
      <c r="D13" s="28"/>
      <c r="E13" s="72">
        <f>SUM(E14:E16)</f>
        <v>17.559999999999999</v>
      </c>
      <c r="F13" s="28"/>
      <c r="G13" s="77"/>
      <c r="H13" s="28"/>
      <c r="I13" s="28"/>
      <c r="J13" s="28"/>
      <c r="K13" s="28"/>
      <c r="L13" s="28"/>
      <c r="M13" s="28"/>
      <c r="N13" s="28">
        <f>SUM(N14:N16)</f>
        <v>1007190</v>
      </c>
      <c r="O13" s="28"/>
      <c r="P13" s="28">
        <f>SUM(P14:P16)</f>
        <v>4028760</v>
      </c>
      <c r="Q13" s="27"/>
      <c r="R13" s="27"/>
      <c r="S13" s="27"/>
      <c r="T13" s="27"/>
      <c r="U13" s="27"/>
      <c r="V13" s="27"/>
      <c r="W13" s="27"/>
    </row>
    <row r="14" spans="1:27">
      <c r="A14" s="27"/>
      <c r="B14" s="80"/>
      <c r="C14" s="77"/>
      <c r="D14" s="28" t="s">
        <v>78</v>
      </c>
      <c r="E14" s="72">
        <v>6.63</v>
      </c>
      <c r="F14" s="28" t="s">
        <v>55</v>
      </c>
      <c r="G14" s="77">
        <v>59</v>
      </c>
      <c r="H14" s="28">
        <v>99</v>
      </c>
      <c r="I14" s="28">
        <v>2125</v>
      </c>
      <c r="J14" s="28" t="s">
        <v>56</v>
      </c>
      <c r="K14" s="28" t="s">
        <v>56</v>
      </c>
      <c r="L14" s="28"/>
      <c r="M14" s="28">
        <f t="shared" ref="M14" si="7">VLOOKUP(K14,$Z$3:$AA$11,2,0)</f>
        <v>53000</v>
      </c>
      <c r="N14" s="28">
        <f t="shared" ref="N14" si="8">E14*M14</f>
        <v>351390</v>
      </c>
      <c r="O14" s="28">
        <v>4</v>
      </c>
      <c r="P14" s="28">
        <f>E14*M14*O14</f>
        <v>1405560</v>
      </c>
      <c r="Q14" s="27"/>
      <c r="R14" s="27"/>
      <c r="S14" s="27"/>
      <c r="T14" s="27"/>
      <c r="U14" s="27"/>
      <c r="V14" s="27"/>
      <c r="W14" s="27" t="s">
        <v>92</v>
      </c>
    </row>
    <row r="15" spans="1:27">
      <c r="A15" s="27"/>
      <c r="B15" s="80"/>
      <c r="C15" s="77"/>
      <c r="D15" s="28" t="s">
        <v>82</v>
      </c>
      <c r="E15" s="72">
        <v>4.3</v>
      </c>
      <c r="F15" s="28" t="s">
        <v>38</v>
      </c>
      <c r="G15" s="77">
        <v>58</v>
      </c>
      <c r="H15" s="28">
        <v>279</v>
      </c>
      <c r="I15" s="28">
        <v>440</v>
      </c>
      <c r="J15" s="28" t="s">
        <v>38</v>
      </c>
      <c r="K15" s="28" t="s">
        <v>38</v>
      </c>
      <c r="L15" s="28"/>
      <c r="M15" s="28">
        <f>VLOOKUP(K15,$Z$3:$AA$11,2,0)</f>
        <v>60000</v>
      </c>
      <c r="N15" s="28">
        <f>E15*M15</f>
        <v>258000</v>
      </c>
      <c r="O15" s="28">
        <v>4</v>
      </c>
      <c r="P15" s="28">
        <f t="shared" ref="P15:P18" si="9">E15*M15*O15</f>
        <v>1032000</v>
      </c>
      <c r="Q15" s="27"/>
      <c r="R15" s="27"/>
      <c r="S15" s="27"/>
      <c r="T15" s="27"/>
      <c r="U15" s="27"/>
      <c r="V15" s="27"/>
      <c r="W15" s="27" t="s">
        <v>95</v>
      </c>
    </row>
    <row r="16" spans="1:27">
      <c r="A16" s="27"/>
      <c r="B16" s="80"/>
      <c r="C16" s="77"/>
      <c r="D16" s="28" t="s">
        <v>83</v>
      </c>
      <c r="E16" s="72">
        <v>6.63</v>
      </c>
      <c r="F16" s="28" t="s">
        <v>38</v>
      </c>
      <c r="G16" s="77">
        <v>58</v>
      </c>
      <c r="H16" s="28">
        <v>259</v>
      </c>
      <c r="I16" s="28">
        <v>138</v>
      </c>
      <c r="J16" s="28" t="s">
        <v>38</v>
      </c>
      <c r="K16" s="28" t="s">
        <v>38</v>
      </c>
      <c r="L16" s="28"/>
      <c r="M16" s="28">
        <f>VLOOKUP(K16,$Z$3:$AA$11,2,0)</f>
        <v>60000</v>
      </c>
      <c r="N16" s="28">
        <f>E16*M16</f>
        <v>397800</v>
      </c>
      <c r="O16" s="28">
        <v>4</v>
      </c>
      <c r="P16" s="28">
        <f t="shared" si="9"/>
        <v>1591200</v>
      </c>
      <c r="Q16" s="27"/>
      <c r="R16" s="27"/>
      <c r="S16" s="27"/>
      <c r="T16" s="27"/>
      <c r="U16" s="27"/>
      <c r="V16" s="27"/>
      <c r="W16" s="27" t="s">
        <v>96</v>
      </c>
    </row>
    <row r="17" spans="1:24">
      <c r="A17" s="27">
        <v>6</v>
      </c>
      <c r="B17" s="80" t="s">
        <v>70</v>
      </c>
      <c r="C17" s="77"/>
      <c r="D17" s="28" t="s">
        <v>79</v>
      </c>
      <c r="E17" s="72">
        <v>2.5</v>
      </c>
      <c r="F17" s="28" t="s">
        <v>38</v>
      </c>
      <c r="G17" s="77">
        <v>58</v>
      </c>
      <c r="H17" s="28">
        <v>101</v>
      </c>
      <c r="I17" s="28">
        <v>1391</v>
      </c>
      <c r="J17" s="28" t="s">
        <v>38</v>
      </c>
      <c r="K17" s="28" t="s">
        <v>38</v>
      </c>
      <c r="L17" s="28"/>
      <c r="M17" s="28">
        <f t="shared" si="4"/>
        <v>60000</v>
      </c>
      <c r="N17" s="28">
        <f t="shared" si="5"/>
        <v>150000</v>
      </c>
      <c r="O17" s="28">
        <v>4</v>
      </c>
      <c r="P17" s="28">
        <f t="shared" si="9"/>
        <v>600000</v>
      </c>
      <c r="Q17" s="27"/>
      <c r="R17" s="27"/>
      <c r="S17" s="27"/>
      <c r="T17" s="27"/>
      <c r="U17" s="27"/>
      <c r="V17" s="27"/>
      <c r="W17" s="27" t="s">
        <v>93</v>
      </c>
      <c r="X17" s="12" t="s">
        <v>107</v>
      </c>
    </row>
    <row r="18" spans="1:24">
      <c r="A18" s="27">
        <v>7</v>
      </c>
      <c r="B18" s="80" t="s">
        <v>71</v>
      </c>
      <c r="C18" s="77"/>
      <c r="D18" s="28" t="s">
        <v>80</v>
      </c>
      <c r="E18" s="72">
        <v>1.8</v>
      </c>
      <c r="F18" s="28" t="s">
        <v>38</v>
      </c>
      <c r="G18" s="77">
        <v>58</v>
      </c>
      <c r="H18" s="28">
        <v>101</v>
      </c>
      <c r="I18" s="28">
        <v>908</v>
      </c>
      <c r="J18" s="28" t="s">
        <v>38</v>
      </c>
      <c r="K18" s="28" t="s">
        <v>38</v>
      </c>
      <c r="L18" s="28"/>
      <c r="M18" s="28">
        <f>VLOOKUP(K18,$Z$3:$AA$11,2,0)</f>
        <v>60000</v>
      </c>
      <c r="N18" s="28">
        <f>E18*M18</f>
        <v>108000</v>
      </c>
      <c r="O18" s="28">
        <v>4</v>
      </c>
      <c r="P18" s="28">
        <f t="shared" si="9"/>
        <v>432000</v>
      </c>
      <c r="Q18" s="27"/>
      <c r="R18" s="27"/>
      <c r="S18" s="27"/>
      <c r="T18" s="27"/>
      <c r="U18" s="27"/>
      <c r="V18" s="27"/>
      <c r="W18" s="27" t="s">
        <v>93</v>
      </c>
    </row>
    <row r="19" spans="1:24">
      <c r="A19" s="27"/>
      <c r="B19" s="80"/>
      <c r="C19" s="77"/>
      <c r="D19" s="28"/>
      <c r="E19" s="72"/>
      <c r="F19" s="28"/>
      <c r="G19" s="77"/>
      <c r="H19" s="28"/>
      <c r="I19" s="28"/>
      <c r="J19" s="28"/>
      <c r="K19" s="28"/>
      <c r="L19" s="28"/>
      <c r="M19" s="28"/>
      <c r="N19" s="28"/>
      <c r="O19" s="28"/>
      <c r="P19" s="28"/>
      <c r="Q19" s="27"/>
      <c r="R19" s="27"/>
      <c r="S19" s="27"/>
      <c r="T19" s="27"/>
      <c r="U19" s="27"/>
      <c r="V19" s="27"/>
      <c r="W19" s="27"/>
    </row>
    <row r="20" spans="1:24">
      <c r="A20" s="27"/>
      <c r="B20" s="80"/>
      <c r="C20" s="77"/>
      <c r="D20" s="28"/>
      <c r="E20" s="72"/>
      <c r="F20" s="28"/>
      <c r="G20" s="77"/>
      <c r="H20" s="28"/>
      <c r="I20" s="28"/>
      <c r="J20" s="28"/>
      <c r="K20" s="28"/>
      <c r="L20" s="28"/>
      <c r="M20" s="28"/>
      <c r="N20" s="28"/>
      <c r="O20" s="28"/>
      <c r="P20" s="28"/>
      <c r="Q20" s="27"/>
      <c r="R20" s="27"/>
      <c r="S20" s="27"/>
      <c r="T20" s="27"/>
      <c r="U20" s="27"/>
      <c r="V20" s="27"/>
      <c r="W20" s="27"/>
    </row>
    <row r="21" spans="1:24">
      <c r="A21" s="27">
        <v>8</v>
      </c>
      <c r="B21" s="80" t="s">
        <v>72</v>
      </c>
      <c r="C21" s="77"/>
      <c r="D21" s="28" t="s">
        <v>81</v>
      </c>
      <c r="E21" s="72">
        <v>4.3</v>
      </c>
      <c r="F21" s="28" t="s">
        <v>85</v>
      </c>
      <c r="G21" s="77">
        <v>58</v>
      </c>
      <c r="H21" s="28">
        <v>308</v>
      </c>
      <c r="I21" s="28">
        <v>802</v>
      </c>
      <c r="J21" s="28" t="s">
        <v>85</v>
      </c>
      <c r="K21" s="28"/>
      <c r="L21" s="28"/>
      <c r="M21" s="28">
        <f t="shared" si="4"/>
        <v>0</v>
      </c>
      <c r="N21" s="28">
        <f t="shared" si="5"/>
        <v>0</v>
      </c>
      <c r="O21" s="28"/>
      <c r="P21" s="28">
        <f t="shared" ref="P21:P24" si="10">E21*M21*O21</f>
        <v>0</v>
      </c>
      <c r="Q21" s="27"/>
      <c r="R21" s="27"/>
      <c r="S21" s="27"/>
      <c r="T21" s="27"/>
      <c r="U21" s="27"/>
      <c r="V21" s="27"/>
      <c r="W21" s="27" t="s">
        <v>94</v>
      </c>
    </row>
    <row r="22" spans="1:24">
      <c r="A22" s="27">
        <v>9</v>
      </c>
      <c r="B22" s="80" t="s">
        <v>73</v>
      </c>
      <c r="C22" s="77"/>
      <c r="D22" s="28"/>
      <c r="E22" s="72"/>
      <c r="F22" s="28"/>
      <c r="G22" s="77"/>
      <c r="H22" s="28"/>
      <c r="I22" s="28"/>
      <c r="J22" s="28"/>
      <c r="K22" s="28"/>
      <c r="L22" s="28"/>
      <c r="M22" s="28">
        <f t="shared" si="4"/>
        <v>0</v>
      </c>
      <c r="N22" s="28">
        <f t="shared" si="5"/>
        <v>0</v>
      </c>
      <c r="O22" s="28"/>
      <c r="P22" s="28">
        <f t="shared" si="10"/>
        <v>0</v>
      </c>
      <c r="Q22" s="27"/>
      <c r="R22" s="27"/>
      <c r="S22" s="27"/>
      <c r="T22" s="27"/>
      <c r="U22" s="27"/>
      <c r="V22" s="27"/>
      <c r="W22" s="27"/>
    </row>
    <row r="23" spans="1:24">
      <c r="A23" s="27"/>
      <c r="B23" s="80"/>
      <c r="C23" s="77"/>
      <c r="D23" s="28" t="s">
        <v>84</v>
      </c>
      <c r="E23" s="72">
        <v>4.3</v>
      </c>
      <c r="F23" s="28" t="s">
        <v>86</v>
      </c>
      <c r="G23" s="77">
        <v>58</v>
      </c>
      <c r="H23" s="28">
        <v>157</v>
      </c>
      <c r="I23" s="28">
        <v>1250</v>
      </c>
      <c r="J23" s="28" t="s">
        <v>86</v>
      </c>
      <c r="K23" s="28"/>
      <c r="L23" s="28"/>
      <c r="M23" s="28">
        <f t="shared" si="4"/>
        <v>0</v>
      </c>
      <c r="N23" s="28">
        <f t="shared" si="5"/>
        <v>0</v>
      </c>
      <c r="O23" s="28"/>
      <c r="P23" s="28">
        <f t="shared" si="10"/>
        <v>0</v>
      </c>
      <c r="Q23" s="27"/>
      <c r="R23" s="27"/>
      <c r="S23" s="27"/>
      <c r="T23" s="27"/>
      <c r="U23" s="27"/>
      <c r="V23" s="27"/>
      <c r="W23" s="27" t="s">
        <v>97</v>
      </c>
    </row>
    <row r="24" spans="1:24">
      <c r="A24" s="27"/>
      <c r="B24" s="80"/>
      <c r="C24" s="77"/>
      <c r="D24" s="28" t="s">
        <v>57</v>
      </c>
      <c r="E24" s="72">
        <v>4.3</v>
      </c>
      <c r="F24" s="28" t="s">
        <v>87</v>
      </c>
      <c r="G24" s="77">
        <v>58</v>
      </c>
      <c r="H24" s="28">
        <v>94</v>
      </c>
      <c r="I24" s="28">
        <v>806</v>
      </c>
      <c r="J24" s="28" t="s">
        <v>87</v>
      </c>
      <c r="K24" s="28"/>
      <c r="L24" s="28"/>
      <c r="M24" s="28">
        <f t="shared" si="4"/>
        <v>0</v>
      </c>
      <c r="N24" s="28">
        <f t="shared" si="5"/>
        <v>0</v>
      </c>
      <c r="O24" s="28"/>
      <c r="P24" s="28">
        <f t="shared" si="10"/>
        <v>0</v>
      </c>
      <c r="Q24" s="27"/>
      <c r="R24" s="27"/>
      <c r="S24" s="27"/>
      <c r="T24" s="27"/>
      <c r="U24" s="27"/>
      <c r="V24" s="27"/>
      <c r="W24" s="27" t="s">
        <v>98</v>
      </c>
    </row>
    <row r="25" spans="1:24">
      <c r="A25" s="27"/>
      <c r="B25" s="80"/>
      <c r="C25" s="77" t="s">
        <v>104</v>
      </c>
      <c r="D25" s="28"/>
      <c r="E25" s="72"/>
      <c r="F25" s="28"/>
      <c r="G25" s="77"/>
      <c r="H25" s="28"/>
      <c r="I25" s="28"/>
      <c r="J25" s="28"/>
      <c r="K25" s="28"/>
      <c r="L25" s="28"/>
      <c r="M25" s="28"/>
      <c r="N25" s="28"/>
      <c r="O25" s="28"/>
      <c r="P25" s="28"/>
      <c r="Q25" s="27"/>
      <c r="R25" s="27"/>
      <c r="S25" s="27"/>
      <c r="T25" s="27"/>
      <c r="U25" s="27"/>
      <c r="V25" s="27"/>
      <c r="W25" s="27"/>
    </row>
    <row r="26" spans="1:24">
      <c r="A26" s="27"/>
      <c r="B26" s="80"/>
      <c r="C26" s="77"/>
      <c r="D26" s="28"/>
      <c r="E26" s="72"/>
      <c r="F26" s="28"/>
      <c r="G26" s="77"/>
      <c r="H26" s="28"/>
      <c r="I26" s="28"/>
      <c r="J26" s="28"/>
      <c r="K26" s="28"/>
      <c r="L26" s="28"/>
      <c r="M26" s="28"/>
      <c r="N26" s="28"/>
      <c r="O26" s="28"/>
      <c r="P26" s="28"/>
      <c r="Q26" s="27"/>
      <c r="R26" s="27"/>
      <c r="S26" s="27"/>
      <c r="T26" s="27"/>
      <c r="U26" s="27"/>
      <c r="V26" s="27"/>
      <c r="W26" s="27"/>
    </row>
    <row r="27" spans="1:24">
      <c r="A27" s="27"/>
      <c r="B27" s="80"/>
      <c r="C27" s="77"/>
      <c r="D27" s="28"/>
      <c r="E27" s="72"/>
      <c r="F27" s="28"/>
      <c r="G27" s="77"/>
      <c r="H27" s="28"/>
      <c r="I27" s="28"/>
      <c r="J27" s="28"/>
      <c r="K27" s="28"/>
      <c r="L27" s="28"/>
      <c r="M27" s="28"/>
      <c r="N27" s="28"/>
      <c r="O27" s="28"/>
      <c r="P27" s="28"/>
      <c r="Q27" s="27"/>
      <c r="R27" s="27"/>
      <c r="S27" s="27"/>
      <c r="T27" s="27"/>
      <c r="U27" s="27"/>
      <c r="V27" s="27"/>
      <c r="W27" s="27"/>
    </row>
    <row r="28" spans="1:24">
      <c r="A28" s="27"/>
      <c r="B28" s="80"/>
      <c r="C28" s="77"/>
      <c r="D28" s="28"/>
      <c r="E28" s="72"/>
      <c r="F28" s="28"/>
      <c r="G28" s="77"/>
      <c r="H28" s="28"/>
      <c r="I28" s="28"/>
      <c r="J28" s="28"/>
      <c r="K28" s="28"/>
      <c r="L28" s="28"/>
      <c r="M28" s="28"/>
      <c r="N28" s="28"/>
      <c r="O28" s="28"/>
      <c r="P28" s="28"/>
      <c r="Q28" s="27"/>
      <c r="R28" s="27"/>
      <c r="S28" s="27"/>
      <c r="T28" s="27"/>
      <c r="U28" s="27"/>
      <c r="V28" s="27"/>
      <c r="W28" s="27"/>
    </row>
    <row r="29" spans="1:24">
      <c r="A29" s="27"/>
      <c r="B29" s="80"/>
      <c r="C29" s="77"/>
      <c r="D29" s="28"/>
      <c r="E29" s="72"/>
      <c r="F29" s="28"/>
      <c r="G29" s="77"/>
      <c r="H29" s="28"/>
      <c r="I29" s="28"/>
      <c r="J29" s="28"/>
      <c r="K29" s="28"/>
      <c r="L29" s="28"/>
      <c r="M29" s="28"/>
      <c r="N29" s="28"/>
      <c r="O29" s="28"/>
      <c r="P29" s="28"/>
      <c r="Q29" s="27"/>
      <c r="R29" s="27"/>
      <c r="S29" s="27"/>
      <c r="T29" s="27"/>
      <c r="U29" s="27"/>
      <c r="V29" s="27"/>
      <c r="W29" s="27"/>
    </row>
    <row r="30" spans="1:24">
      <c r="A30" s="27"/>
      <c r="B30" s="80"/>
      <c r="C30" s="77"/>
      <c r="D30" s="28"/>
      <c r="E30" s="72"/>
      <c r="F30" s="28"/>
      <c r="G30" s="77"/>
      <c r="H30" s="28"/>
      <c r="I30" s="28"/>
      <c r="J30" s="28"/>
      <c r="K30" s="28"/>
      <c r="L30" s="28"/>
      <c r="M30" s="28"/>
      <c r="N30" s="28"/>
      <c r="O30" s="28"/>
      <c r="P30" s="28"/>
      <c r="Q30" s="27"/>
      <c r="R30" s="27"/>
      <c r="S30" s="27"/>
      <c r="T30" s="27"/>
      <c r="U30" s="27"/>
      <c r="V30" s="27"/>
      <c r="W30" s="27"/>
    </row>
    <row r="31" spans="1:24">
      <c r="A31" s="27"/>
      <c r="B31" s="80"/>
      <c r="C31" s="77"/>
      <c r="D31" s="28"/>
      <c r="E31" s="72"/>
      <c r="F31" s="28"/>
      <c r="G31" s="77"/>
      <c r="H31" s="28"/>
      <c r="I31" s="28"/>
      <c r="J31" s="28"/>
      <c r="K31" s="28"/>
      <c r="L31" s="28"/>
      <c r="M31" s="28"/>
      <c r="N31" s="28"/>
      <c r="O31" s="28"/>
      <c r="P31" s="28"/>
      <c r="Q31" s="27"/>
      <c r="R31" s="27"/>
      <c r="S31" s="27"/>
      <c r="T31" s="27"/>
      <c r="U31" s="27"/>
      <c r="V31" s="27"/>
      <c r="W31" s="27"/>
    </row>
    <row r="32" spans="1:24" ht="14.25" customHeight="1">
      <c r="A32" s="27"/>
      <c r="B32" s="80"/>
      <c r="C32" s="77"/>
      <c r="D32" s="28"/>
      <c r="E32" s="72"/>
      <c r="F32" s="28"/>
      <c r="G32" s="77"/>
      <c r="H32" s="28"/>
      <c r="I32" s="28"/>
      <c r="J32" s="28"/>
      <c r="K32" s="28"/>
      <c r="L32" s="28"/>
      <c r="M32" s="28"/>
      <c r="N32" s="28"/>
      <c r="O32" s="28"/>
      <c r="P32" s="28"/>
      <c r="Q32" s="27"/>
      <c r="R32" s="27"/>
      <c r="S32" s="27"/>
      <c r="T32" s="27"/>
      <c r="U32" s="27"/>
      <c r="V32" s="27"/>
      <c r="W32" s="27"/>
    </row>
    <row r="33" spans="1:23">
      <c r="A33" s="27"/>
      <c r="B33" s="80"/>
      <c r="C33" s="77"/>
      <c r="D33" s="28"/>
      <c r="E33" s="72"/>
      <c r="F33" s="28"/>
      <c r="G33" s="77"/>
      <c r="H33" s="28"/>
      <c r="I33" s="28"/>
      <c r="J33" s="28"/>
      <c r="K33" s="28"/>
      <c r="L33" s="28"/>
      <c r="M33" s="28"/>
      <c r="N33" s="28"/>
      <c r="O33" s="28"/>
      <c r="P33" s="28"/>
      <c r="Q33" s="27"/>
      <c r="R33" s="27"/>
      <c r="S33" s="27"/>
      <c r="T33" s="27"/>
      <c r="U33" s="27"/>
      <c r="V33" s="27"/>
      <c r="W33" s="27"/>
    </row>
    <row r="34" spans="1:23" ht="15" customHeight="1">
      <c r="A34" s="27"/>
      <c r="B34" s="80"/>
      <c r="C34" s="77"/>
      <c r="D34" s="28"/>
      <c r="E34" s="72"/>
      <c r="F34" s="28"/>
      <c r="G34" s="77"/>
      <c r="H34" s="28"/>
      <c r="I34" s="28"/>
      <c r="J34" s="28"/>
      <c r="K34" s="28"/>
      <c r="L34" s="28"/>
      <c r="M34" s="28"/>
      <c r="N34" s="28"/>
      <c r="O34" s="28"/>
      <c r="P34" s="28"/>
      <c r="Q34" s="27"/>
      <c r="R34" s="27"/>
      <c r="S34" s="27"/>
      <c r="T34" s="27"/>
      <c r="U34" s="27"/>
      <c r="V34" s="27"/>
      <c r="W34" s="27"/>
    </row>
  </sheetData>
  <autoFilter ref="A7:W34"/>
  <mergeCells count="15">
    <mergeCell ref="V5:V6"/>
    <mergeCell ref="W5:W6"/>
    <mergeCell ref="O5:P5"/>
    <mergeCell ref="G5:J5"/>
    <mergeCell ref="Q5:U5"/>
    <mergeCell ref="M5:M6"/>
    <mergeCell ref="A1:P1"/>
    <mergeCell ref="A2:P2"/>
    <mergeCell ref="A3:P3"/>
    <mergeCell ref="M4:N4"/>
    <mergeCell ref="A5:A6"/>
    <mergeCell ref="B5:B6"/>
    <mergeCell ref="C5:F5"/>
    <mergeCell ref="K5:K6"/>
    <mergeCell ref="L5:L6"/>
  </mergeCells>
  <phoneticPr fontId="14" type="noConversion"/>
  <conditionalFormatting sqref="B5:B6">
    <cfRule type="duplicateValues" dxfId="2" priority="2"/>
    <cfRule type="duplicateValues" dxfId="1" priority="3"/>
  </conditionalFormatting>
  <conditionalFormatting sqref="B36:B1048576 B1:B34">
    <cfRule type="duplicateValues" dxfId="0" priority="6"/>
  </conditionalFormatting>
  <pageMargins left="0.78740157480314965" right="0.59055118110236227" top="0.59055118110236227" bottom="0.59055118110236227" header="0.31496062992125984" footer="0.31496062992125984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"/>
  <sheetViews>
    <sheetView view="pageBreakPreview" zoomScale="60" workbookViewId="0">
      <selection activeCell="O23" sqref="O23"/>
    </sheetView>
  </sheetViews>
  <sheetFormatPr defaultColWidth="8.90625" defaultRowHeight="16.8"/>
  <cols>
    <col min="1" max="1" width="4.1796875" style="33" customWidth="1"/>
    <col min="2" max="2" width="16.36328125" style="64" customWidth="1"/>
    <col min="3" max="3" width="10.08984375" style="64" customWidth="1"/>
    <col min="4" max="4" width="18" style="64" customWidth="1"/>
    <col min="5" max="5" width="6" style="35" customWidth="1"/>
    <col min="6" max="6" width="8.453125" style="33" customWidth="1"/>
    <col min="7" max="7" width="5.54296875" style="33" customWidth="1"/>
    <col min="8" max="8" width="9.6328125" style="33" customWidth="1"/>
    <col min="9" max="9" width="5.81640625" style="65" bestFit="1" customWidth="1"/>
    <col min="10" max="10" width="12.6328125" style="66" bestFit="1" customWidth="1"/>
    <col min="11" max="11" width="8.08984375" style="33" bestFit="1" customWidth="1"/>
    <col min="12" max="12" width="7" style="33" bestFit="1" customWidth="1"/>
    <col min="13" max="13" width="7.54296875" style="33" bestFit="1" customWidth="1"/>
    <col min="14" max="14" width="7" style="33" bestFit="1" customWidth="1"/>
    <col min="15" max="15" width="6.54296875" style="33" bestFit="1" customWidth="1"/>
    <col min="16" max="16" width="5.90625" style="33" bestFit="1" customWidth="1"/>
    <col min="17" max="16384" width="8.90625" style="33"/>
  </cols>
  <sheetData>
    <row r="1" spans="1:18">
      <c r="A1" s="110" t="s">
        <v>23</v>
      </c>
      <c r="B1" s="110"/>
      <c r="C1" s="110"/>
      <c r="D1" s="110"/>
      <c r="E1" s="110"/>
      <c r="F1" s="110"/>
      <c r="G1" s="110"/>
      <c r="H1" s="110"/>
      <c r="I1" s="110"/>
      <c r="J1" s="110"/>
      <c r="K1" s="29"/>
      <c r="L1" s="29"/>
      <c r="M1" s="31"/>
      <c r="N1" s="31"/>
      <c r="O1" s="29"/>
      <c r="P1" s="32"/>
    </row>
    <row r="2" spans="1:18">
      <c r="A2" s="110" t="str">
        <f>Tổng!A2</f>
        <v>Công trình: Cải tạo nâng cấp lộ 972 trung gian 2 Hữu Lũng, huyện Hữu Lũng vận hành cấp điện áp 35kV</v>
      </c>
      <c r="B2" s="110"/>
      <c r="C2" s="110"/>
      <c r="D2" s="110"/>
      <c r="E2" s="110"/>
      <c r="F2" s="110"/>
      <c r="G2" s="110"/>
      <c r="H2" s="110"/>
      <c r="I2" s="110"/>
      <c r="J2" s="110"/>
      <c r="K2" s="29"/>
      <c r="L2" s="29"/>
      <c r="M2" s="29"/>
      <c r="N2" s="29"/>
      <c r="O2" s="29"/>
      <c r="P2" s="29"/>
    </row>
    <row r="3" spans="1:18">
      <c r="A3" s="111" t="str">
        <f>Tổng!A3</f>
        <v>(Kèm theo Thông báo số       /TB-CNPTQĐ ngày   tháng 4 năm 2026 
của Chi nhánh phát triển quỹ đất khu vực Hữu Lũng)</v>
      </c>
      <c r="B3" s="111"/>
      <c r="C3" s="111"/>
      <c r="D3" s="111"/>
      <c r="E3" s="111"/>
      <c r="F3" s="111"/>
      <c r="G3" s="111"/>
      <c r="H3" s="111"/>
      <c r="I3" s="111"/>
      <c r="J3" s="111"/>
      <c r="K3" s="30"/>
      <c r="L3" s="30"/>
      <c r="M3" s="30"/>
      <c r="N3" s="30"/>
      <c r="O3" s="30"/>
      <c r="P3" s="30"/>
    </row>
    <row r="4" spans="1:18">
      <c r="A4" s="34"/>
      <c r="B4" s="82"/>
      <c r="C4" s="82"/>
      <c r="D4" s="82"/>
      <c r="F4" s="35"/>
      <c r="G4" s="36"/>
      <c r="H4" s="37" t="s">
        <v>0</v>
      </c>
      <c r="I4" s="38"/>
      <c r="J4" s="83"/>
      <c r="K4" s="36"/>
      <c r="L4" s="36"/>
      <c r="M4" s="39"/>
      <c r="N4" s="39"/>
      <c r="O4" s="40"/>
    </row>
    <row r="5" spans="1:18">
      <c r="A5" s="112" t="s">
        <v>24</v>
      </c>
      <c r="B5" s="113" t="s">
        <v>61</v>
      </c>
      <c r="C5" s="114" t="s">
        <v>25</v>
      </c>
      <c r="D5" s="114" t="s">
        <v>62</v>
      </c>
      <c r="E5" s="106" t="s">
        <v>26</v>
      </c>
      <c r="F5" s="115" t="s">
        <v>33</v>
      </c>
      <c r="G5" s="112" t="s">
        <v>27</v>
      </c>
      <c r="H5" s="112" t="s">
        <v>28</v>
      </c>
      <c r="I5" s="116" t="s">
        <v>49</v>
      </c>
      <c r="J5" s="117" t="s">
        <v>29</v>
      </c>
      <c r="K5" s="107" t="s">
        <v>34</v>
      </c>
      <c r="L5" s="108"/>
      <c r="M5" s="108"/>
      <c r="N5" s="109"/>
      <c r="O5" s="105" t="s">
        <v>16</v>
      </c>
      <c r="P5" s="41"/>
    </row>
    <row r="6" spans="1:18" ht="30.6">
      <c r="A6" s="112"/>
      <c r="B6" s="113"/>
      <c r="C6" s="114"/>
      <c r="D6" s="114"/>
      <c r="E6" s="106"/>
      <c r="F6" s="115"/>
      <c r="G6" s="112"/>
      <c r="H6" s="112"/>
      <c r="I6" s="116"/>
      <c r="J6" s="117"/>
      <c r="K6" s="42" t="s">
        <v>30</v>
      </c>
      <c r="L6" s="42" t="s">
        <v>31</v>
      </c>
      <c r="M6" s="43" t="s">
        <v>63</v>
      </c>
      <c r="N6" s="43" t="s">
        <v>35</v>
      </c>
      <c r="O6" s="105"/>
      <c r="P6" s="41" t="s">
        <v>32</v>
      </c>
    </row>
    <row r="7" spans="1:18">
      <c r="A7" s="44">
        <v>1</v>
      </c>
      <c r="B7" s="45">
        <v>2</v>
      </c>
      <c r="C7" s="45">
        <v>3</v>
      </c>
      <c r="D7" s="45">
        <v>4</v>
      </c>
      <c r="E7" s="46">
        <v>5</v>
      </c>
      <c r="F7" s="44">
        <v>6</v>
      </c>
      <c r="G7" s="44">
        <v>7</v>
      </c>
      <c r="H7" s="44">
        <v>8</v>
      </c>
      <c r="I7" s="47">
        <v>9</v>
      </c>
      <c r="J7" s="48">
        <v>10</v>
      </c>
      <c r="K7" s="44">
        <v>11</v>
      </c>
      <c r="L7" s="44">
        <v>12</v>
      </c>
      <c r="M7" s="44">
        <v>13</v>
      </c>
      <c r="N7" s="44">
        <v>14</v>
      </c>
      <c r="O7" s="44">
        <v>15</v>
      </c>
      <c r="P7" s="44">
        <v>16</v>
      </c>
    </row>
    <row r="8" spans="1:18">
      <c r="A8" s="49">
        <v>1</v>
      </c>
      <c r="B8" s="50" t="s">
        <v>69</v>
      </c>
      <c r="C8" s="50"/>
      <c r="D8" s="50"/>
      <c r="E8" s="51"/>
      <c r="F8" s="84"/>
      <c r="G8" s="52"/>
      <c r="H8" s="52"/>
      <c r="I8" s="52"/>
      <c r="J8" s="52">
        <f>SUM(J9:J11)</f>
        <v>125070</v>
      </c>
      <c r="K8" s="49"/>
      <c r="L8" s="49"/>
      <c r="M8" s="49"/>
      <c r="N8" s="49"/>
      <c r="O8" s="49"/>
      <c r="P8" s="49"/>
      <c r="Q8" s="33">
        <f>M8+O8</f>
        <v>0</v>
      </c>
      <c r="R8" s="81">
        <f>Q8-F8</f>
        <v>0</v>
      </c>
    </row>
    <row r="9" spans="1:18">
      <c r="A9" s="53"/>
      <c r="B9" s="54"/>
      <c r="C9" s="54" t="s">
        <v>99</v>
      </c>
      <c r="D9" s="54"/>
      <c r="E9" s="86">
        <v>6.63</v>
      </c>
      <c r="F9" s="56"/>
      <c r="G9" s="56" t="s">
        <v>100</v>
      </c>
      <c r="H9" s="55">
        <v>6500</v>
      </c>
      <c r="I9" s="57">
        <v>1</v>
      </c>
      <c r="J9" s="58">
        <f>E9*H9*I9</f>
        <v>43095</v>
      </c>
      <c r="K9" s="53"/>
      <c r="L9" s="53" t="s">
        <v>78</v>
      </c>
      <c r="M9" s="53">
        <v>6.63</v>
      </c>
      <c r="N9" s="53" t="s">
        <v>55</v>
      </c>
      <c r="O9" s="53"/>
      <c r="P9" s="53"/>
    </row>
    <row r="10" spans="1:18">
      <c r="A10" s="53"/>
      <c r="B10" s="54"/>
      <c r="C10" s="54" t="s">
        <v>101</v>
      </c>
      <c r="D10" s="54"/>
      <c r="E10" s="86">
        <v>4.3</v>
      </c>
      <c r="F10" s="56"/>
      <c r="G10" s="56" t="s">
        <v>100</v>
      </c>
      <c r="H10" s="55">
        <v>7500</v>
      </c>
      <c r="I10" s="57">
        <v>1</v>
      </c>
      <c r="J10" s="58">
        <f t="shared" ref="J10:J11" si="0">E10*H10*I10</f>
        <v>32250</v>
      </c>
      <c r="K10" s="53"/>
      <c r="L10" s="53" t="s">
        <v>82</v>
      </c>
      <c r="M10" s="53">
        <v>4.3</v>
      </c>
      <c r="N10" s="53" t="s">
        <v>38</v>
      </c>
      <c r="O10" s="53"/>
      <c r="P10" s="53"/>
    </row>
    <row r="11" spans="1:18" ht="17.25" customHeight="1">
      <c r="A11" s="59"/>
      <c r="B11" s="60"/>
      <c r="C11" s="60" t="s">
        <v>101</v>
      </c>
      <c r="D11" s="60"/>
      <c r="E11" s="87">
        <v>6.63</v>
      </c>
      <c r="F11" s="61"/>
      <c r="G11" s="61" t="s">
        <v>100</v>
      </c>
      <c r="H11" s="62">
        <v>7500</v>
      </c>
      <c r="I11" s="63">
        <v>1</v>
      </c>
      <c r="J11" s="85">
        <f t="shared" si="0"/>
        <v>49725</v>
      </c>
      <c r="K11" s="59"/>
      <c r="L11" s="59" t="s">
        <v>83</v>
      </c>
      <c r="M11" s="59">
        <v>6.63</v>
      </c>
      <c r="N11" s="59" t="s">
        <v>38</v>
      </c>
      <c r="O11" s="59"/>
      <c r="P11" s="59"/>
      <c r="Q11" s="33">
        <f>M11+O11</f>
        <v>6.63</v>
      </c>
      <c r="R11" s="81">
        <f>Q11-F11</f>
        <v>6.63</v>
      </c>
    </row>
  </sheetData>
  <autoFilter ref="A7:P11"/>
  <mergeCells count="15">
    <mergeCell ref="O5:O6"/>
    <mergeCell ref="E5:E6"/>
    <mergeCell ref="K5:N5"/>
    <mergeCell ref="A1:J1"/>
    <mergeCell ref="A2:J2"/>
    <mergeCell ref="A3:J3"/>
    <mergeCell ref="A5:A6"/>
    <mergeCell ref="B5:B6"/>
    <mergeCell ref="C5:C6"/>
    <mergeCell ref="D5:D6"/>
    <mergeCell ref="F5:F6"/>
    <mergeCell ref="G5:G6"/>
    <mergeCell ref="H5:H6"/>
    <mergeCell ref="I5:I6"/>
    <mergeCell ref="J5:J6"/>
  </mergeCells>
  <phoneticPr fontId="14" type="noConversion"/>
  <pageMargins left="0.78740157480314965" right="0.59055118110236227" top="0.59055118110236227" bottom="0.59055118110236227" header="0.31496062992125984" footer="0.31496062992125984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view="pageBreakPreview" zoomScale="60" workbookViewId="0">
      <selection activeCell="L39" sqref="L39"/>
    </sheetView>
  </sheetViews>
  <sheetFormatPr defaultRowHeight="18"/>
  <sheetData/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Tổng</vt:lpstr>
      <vt:lpstr>Đất</vt:lpstr>
      <vt:lpstr>Cây</vt:lpstr>
      <vt:lpstr>Trang_tính1</vt:lpstr>
      <vt:lpstr>Cây!Print_Area</vt:lpstr>
      <vt:lpstr>Đất!Print_Area</vt:lpstr>
      <vt:lpstr>Trang_tính1!Print_Area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đông ngô</dc:creator>
  <cp:lastModifiedBy>ASUS</cp:lastModifiedBy>
  <cp:lastPrinted>2026-01-27T02:57:05Z</cp:lastPrinted>
  <dcterms:created xsi:type="dcterms:W3CDTF">2026-01-13T08:52:46Z</dcterms:created>
  <dcterms:modified xsi:type="dcterms:W3CDTF">2026-04-17T00:32:16Z</dcterms:modified>
</cp:coreProperties>
</file>