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92" yWindow="0" windowWidth="14616" windowHeight="13176"/>
  </bookViews>
  <sheets>
    <sheet name="Tổng" sheetId="4" r:id="rId1"/>
    <sheet name="Đất" sheetId="1" r:id="rId2"/>
    <sheet name="Cây" sheetId="2" r:id="rId3"/>
    <sheet name="Trang_tính1" sheetId="7" r:id="rId4"/>
  </sheets>
  <definedNames>
    <definedName name="_xlnm._FilterDatabase" localSheetId="2" hidden="1">Cây!$A$7:$P$58</definedName>
    <definedName name="_xlnm._FilterDatabase" localSheetId="1" hidden="1">Đất!$A$7:$W$44</definedName>
    <definedName name="_xlnm._FilterDatabase" localSheetId="0" hidden="1">Tổng!$A$6:$G$35</definedName>
    <definedName name="_xlnm.Print_Area" localSheetId="2">Cây!$A$1:$J$29</definedName>
    <definedName name="_xlnm.Print_Area" localSheetId="1">Đất!$A$1:$P$50</definedName>
    <definedName name="_xlnm.Print_Area" localSheetId="0">Tổng!$A$1:$G$41</definedName>
    <definedName name="_xlnm.Print_Area" localSheetId="3">Trang_tính1!$A$1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/>
  <c r="F7"/>
  <c r="G7"/>
  <c r="D7"/>
  <c r="E8" i="1"/>
  <c r="N8"/>
  <c r="P8"/>
  <c r="J8" i="2"/>
  <c r="J10"/>
  <c r="J18"/>
  <c r="E12"/>
  <c r="J12" s="1"/>
  <c r="M45" i="1"/>
  <c r="N45"/>
  <c r="O45"/>
  <c r="M46"/>
  <c r="N46"/>
  <c r="O46"/>
  <c r="P46"/>
  <c r="F37" i="4" s="1"/>
  <c r="M47" i="1"/>
  <c r="N47"/>
  <c r="E38" i="4" s="1"/>
  <c r="O47" i="1"/>
  <c r="P47"/>
  <c r="F38" i="4" s="1"/>
  <c r="M48" i="1"/>
  <c r="N48" s="1"/>
  <c r="E39" i="4" s="1"/>
  <c r="O48" i="1"/>
  <c r="M49"/>
  <c r="N49" s="1"/>
  <c r="E40" i="4" s="1"/>
  <c r="O49" i="1"/>
  <c r="M50"/>
  <c r="N50" s="1"/>
  <c r="E41" i="4" s="1"/>
  <c r="O50" i="1"/>
  <c r="P50"/>
  <c r="F41" i="4" s="1"/>
  <c r="E36"/>
  <c r="E37"/>
  <c r="P49" i="1" l="1"/>
  <c r="F40" i="4" s="1"/>
  <c r="D40" s="1"/>
  <c r="P48" i="1"/>
  <c r="F39" i="4" s="1"/>
  <c r="D39" s="1"/>
  <c r="P45" i="1"/>
  <c r="F36" i="4" s="1"/>
  <c r="D36" s="1"/>
  <c r="D37"/>
  <c r="D41"/>
  <c r="D38"/>
  <c r="G11" l="1"/>
  <c r="G31"/>
  <c r="G34"/>
  <c r="J15" i="2"/>
  <c r="G13" i="4" s="1"/>
  <c r="J14" i="2"/>
  <c r="E24"/>
  <c r="J24" s="1"/>
  <c r="J23"/>
  <c r="N28"/>
  <c r="M28"/>
  <c r="L28"/>
  <c r="K28"/>
  <c r="N27"/>
  <c r="M27"/>
  <c r="L27"/>
  <c r="K27"/>
  <c r="N26"/>
  <c r="M26"/>
  <c r="L26"/>
  <c r="K26"/>
  <c r="N25"/>
  <c r="M25"/>
  <c r="L25"/>
  <c r="K25"/>
  <c r="N22"/>
  <c r="M22"/>
  <c r="L22"/>
  <c r="K22"/>
  <c r="N21"/>
  <c r="M21"/>
  <c r="L21"/>
  <c r="K21"/>
  <c r="N17"/>
  <c r="M17"/>
  <c r="L17"/>
  <c r="K17"/>
  <c r="N16"/>
  <c r="M16"/>
  <c r="L16"/>
  <c r="K16"/>
  <c r="N15"/>
  <c r="M15"/>
  <c r="L15"/>
  <c r="K15"/>
  <c r="N14"/>
  <c r="M14"/>
  <c r="L14"/>
  <c r="K14"/>
  <c r="N10"/>
  <c r="L10"/>
  <c r="K10"/>
  <c r="N9"/>
  <c r="M9"/>
  <c r="L9"/>
  <c r="K9"/>
  <c r="J11"/>
  <c r="J13"/>
  <c r="J16"/>
  <c r="G18" i="4" s="1"/>
  <c r="J17" i="2"/>
  <c r="G19" i="4" s="1"/>
  <c r="J19" i="2"/>
  <c r="J20"/>
  <c r="J21"/>
  <c r="G21" i="4" s="1"/>
  <c r="J25" i="2"/>
  <c r="G28" i="4" s="1"/>
  <c r="J26" i="2"/>
  <c r="G30" i="4" s="1"/>
  <c r="J27" i="2"/>
  <c r="J28"/>
  <c r="J9"/>
  <c r="G9" i="4" s="1"/>
  <c r="E33" i="1"/>
  <c r="E25"/>
  <c r="E13"/>
  <c r="E9"/>
  <c r="M11"/>
  <c r="N11" s="1"/>
  <c r="O11"/>
  <c r="M12"/>
  <c r="N12" s="1"/>
  <c r="E9" i="4" s="1"/>
  <c r="O12" i="1"/>
  <c r="M14"/>
  <c r="N14" s="1"/>
  <c r="O14"/>
  <c r="M15"/>
  <c r="N15" s="1"/>
  <c r="O15"/>
  <c r="M16"/>
  <c r="N16" s="1"/>
  <c r="E11" i="4" s="1"/>
  <c r="O16" i="1"/>
  <c r="M17"/>
  <c r="N17" s="1"/>
  <c r="E12" i="4" s="1"/>
  <c r="O17" i="1"/>
  <c r="M18"/>
  <c r="N18" s="1"/>
  <c r="E13" i="4" s="1"/>
  <c r="O18" i="1"/>
  <c r="M19"/>
  <c r="N19" s="1"/>
  <c r="E14" i="4" s="1"/>
  <c r="O19" i="1"/>
  <c r="M20"/>
  <c r="N20" s="1"/>
  <c r="E15" i="4" s="1"/>
  <c r="O20" i="1"/>
  <c r="M21"/>
  <c r="N21" s="1"/>
  <c r="E16" i="4" s="1"/>
  <c r="O21" i="1"/>
  <c r="M22"/>
  <c r="N22" s="1"/>
  <c r="E17" i="4" s="1"/>
  <c r="O22" i="1"/>
  <c r="M23"/>
  <c r="N23" s="1"/>
  <c r="E18" i="4" s="1"/>
  <c r="O23" i="1"/>
  <c r="M24"/>
  <c r="N24" s="1"/>
  <c r="E19" i="4" s="1"/>
  <c r="O24" i="1"/>
  <c r="M26"/>
  <c r="N26" s="1"/>
  <c r="O26"/>
  <c r="M27"/>
  <c r="N27" s="1"/>
  <c r="O27"/>
  <c r="M28"/>
  <c r="N28" s="1"/>
  <c r="E21" i="4" s="1"/>
  <c r="O28" i="1"/>
  <c r="M29"/>
  <c r="N29" s="1"/>
  <c r="E22" i="4" s="1"/>
  <c r="O29" i="1"/>
  <c r="M30"/>
  <c r="N30" s="1"/>
  <c r="E23" i="4" s="1"/>
  <c r="O30" i="1"/>
  <c r="M31"/>
  <c r="N31" s="1"/>
  <c r="E24" i="4" s="1"/>
  <c r="O31" i="1"/>
  <c r="M32"/>
  <c r="N32" s="1"/>
  <c r="E25" i="4" s="1"/>
  <c r="O32" i="1"/>
  <c r="M34"/>
  <c r="N34" s="1"/>
  <c r="O34"/>
  <c r="M35"/>
  <c r="N35" s="1"/>
  <c r="O35"/>
  <c r="M36"/>
  <c r="N36" s="1"/>
  <c r="E27" i="4" s="1"/>
  <c r="O36" i="1"/>
  <c r="M37"/>
  <c r="N37" s="1"/>
  <c r="E28" i="4" s="1"/>
  <c r="O37" i="1"/>
  <c r="M38"/>
  <c r="N38" s="1"/>
  <c r="E29" i="4" s="1"/>
  <c r="O38" i="1"/>
  <c r="M39"/>
  <c r="N39" s="1"/>
  <c r="E30" i="4" s="1"/>
  <c r="O39" i="1"/>
  <c r="M40"/>
  <c r="N40" s="1"/>
  <c r="E31" i="4" s="1"/>
  <c r="O40" i="1"/>
  <c r="M41"/>
  <c r="N41" s="1"/>
  <c r="E32" i="4" s="1"/>
  <c r="O41" i="1"/>
  <c r="M42"/>
  <c r="N42" s="1"/>
  <c r="E33" i="4" s="1"/>
  <c r="O42" i="1"/>
  <c r="M43"/>
  <c r="N43" s="1"/>
  <c r="E34" i="4" s="1"/>
  <c r="O43" i="1"/>
  <c r="M44"/>
  <c r="N44" s="1"/>
  <c r="E35" i="4" s="1"/>
  <c r="O44" i="1"/>
  <c r="O10"/>
  <c r="M10"/>
  <c r="N10" s="1"/>
  <c r="G10" i="4" l="1"/>
  <c r="M10" i="2"/>
  <c r="N13" i="1"/>
  <c r="E10" i="4" s="1"/>
  <c r="N9" i="1"/>
  <c r="E8" i="4" s="1"/>
  <c r="N25" i="1"/>
  <c r="E20" i="4" s="1"/>
  <c r="G20"/>
  <c r="J22" i="2"/>
  <c r="G22" i="4" s="1"/>
  <c r="N33" i="1"/>
  <c r="E26" i="4" s="1"/>
  <c r="P19" i="1"/>
  <c r="P12"/>
  <c r="P34"/>
  <c r="P28"/>
  <c r="P24"/>
  <c r="P43"/>
  <c r="P42"/>
  <c r="P37"/>
  <c r="P16"/>
  <c r="P39"/>
  <c r="P36"/>
  <c r="P30"/>
  <c r="P21"/>
  <c r="P31"/>
  <c r="P27"/>
  <c r="P15"/>
  <c r="P22"/>
  <c r="P18"/>
  <c r="P40"/>
  <c r="P44"/>
  <c r="P41"/>
  <c r="P38"/>
  <c r="P35"/>
  <c r="P32"/>
  <c r="P29"/>
  <c r="P26"/>
  <c r="P23"/>
  <c r="P20"/>
  <c r="P17"/>
  <c r="P14"/>
  <c r="P13" s="1"/>
  <c r="F10" i="4" s="1"/>
  <c r="P11" i="1"/>
  <c r="P10"/>
  <c r="F22" i="4" l="1"/>
  <c r="D22" s="1"/>
  <c r="F16"/>
  <c r="D16" s="1"/>
  <c r="F14"/>
  <c r="D14" s="1"/>
  <c r="F25"/>
  <c r="D25" s="1"/>
  <c r="F23"/>
  <c r="D23" s="1"/>
  <c r="F31"/>
  <c r="D31" s="1"/>
  <c r="F33"/>
  <c r="D33" s="1"/>
  <c r="F13"/>
  <c r="D13" s="1"/>
  <c r="F34"/>
  <c r="D34" s="1"/>
  <c r="F12"/>
  <c r="D12" s="1"/>
  <c r="F17"/>
  <c r="D17" s="1"/>
  <c r="F19"/>
  <c r="D19" s="1"/>
  <c r="F15"/>
  <c r="D15" s="1"/>
  <c r="F21"/>
  <c r="D21" s="1"/>
  <c r="F18"/>
  <c r="D18" s="1"/>
  <c r="F24"/>
  <c r="D24" s="1"/>
  <c r="F9"/>
  <c r="D9" s="1"/>
  <c r="F27"/>
  <c r="D27" s="1"/>
  <c r="F29"/>
  <c r="D29" s="1"/>
  <c r="F30"/>
  <c r="D30" s="1"/>
  <c r="F32"/>
  <c r="D32" s="1"/>
  <c r="F11"/>
  <c r="D11" s="1"/>
  <c r="P9" i="1"/>
  <c r="F8" i="4" s="1"/>
  <c r="D8" s="1"/>
  <c r="F35"/>
  <c r="D35" s="1"/>
  <c r="F28"/>
  <c r="D28" s="1"/>
  <c r="D10"/>
  <c r="P33" i="1"/>
  <c r="P25"/>
  <c r="F20" i="4" s="1"/>
  <c r="S10" i="1"/>
  <c r="V10" s="1"/>
  <c r="Q10"/>
  <c r="A3" i="2"/>
  <c r="A2"/>
  <c r="A3" i="1"/>
  <c r="A2"/>
  <c r="F26" i="4" l="1"/>
  <c r="D26" s="1"/>
  <c r="T10" i="1"/>
  <c r="D20" i="4" l="1"/>
</calcChain>
</file>

<file path=xl/sharedStrings.xml><?xml version="1.0" encoding="utf-8"?>
<sst xmlns="http://schemas.openxmlformats.org/spreadsheetml/2006/main" count="513" uniqueCount="246">
  <si>
    <t>Đơn vị tính: đồng</t>
  </si>
  <si>
    <t>Số
TT</t>
  </si>
  <si>
    <r>
      <t xml:space="preserve">Họ và Tên </t>
    </r>
    <r>
      <rPr>
        <b/>
        <i/>
        <sz val="12"/>
        <rFont val="Times New Roman"/>
        <family val="1"/>
      </rPr>
      <t>(đại diện hộ gia đình)</t>
    </r>
  </si>
  <si>
    <t>Mảnh trích đo địa chính</t>
  </si>
  <si>
    <t>Loại đất tính bồi thường, hỗ trợ</t>
  </si>
  <si>
    <t>Vị trí</t>
  </si>
  <si>
    <t>Bồi thường đất</t>
  </si>
  <si>
    <t>Mảnh trích đo số</t>
  </si>
  <si>
    <t>Thửa đất số</t>
  </si>
  <si>
    <r>
      <t>Diện tích thu hồi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</si>
  <si>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 xml:space="preserve">Loại đất </t>
  </si>
  <si>
    <r>
      <t>Thành tiền
(đồng/m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</si>
  <si>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Hệ số</t>
  </si>
  <si>
    <t>Bản đồ địa chính</t>
  </si>
  <si>
    <r>
      <t>Diện tích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</si>
  <si>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Giấy tờ pháp lý</t>
  </si>
  <si>
    <t>Ghi chú</t>
  </si>
  <si>
    <t>Số vào số GCN</t>
  </si>
  <si>
    <t>Ngày cấp</t>
  </si>
  <si>
    <t>Chủ sử dụng theo GCN QSDĐ (ghi rõ hộ ông(bà) hay cá nhân, ĐC thường trú</t>
  </si>
  <si>
    <t>Diện tích được cấp theo GCN</t>
  </si>
  <si>
    <t>Loại đất được cấp theo GCN</t>
  </si>
  <si>
    <t>Quá trình sử dụng đất</t>
  </si>
  <si>
    <t xml:space="preserve">BIỂU TÍNH CHI TIẾT BỒI THƯỜNG CÂY TRỒNG, VẬT NUÔI </t>
  </si>
  <si>
    <t>Số TT</t>
  </si>
  <si>
    <t>Loại cây trồng, vật nuôi</t>
  </si>
  <si>
    <t>Số lượng</t>
  </si>
  <si>
    <t>Đơn vị tính</t>
  </si>
  <si>
    <t>Đơn giá 
(Đồng)</t>
  </si>
  <si>
    <t>Thành tiền (Đồng)</t>
  </si>
  <si>
    <t>Tờ BĐ số</t>
  </si>
  <si>
    <t>Thửa số</t>
  </si>
  <si>
    <t>mật độ</t>
  </si>
  <si>
    <t>Diện tích trong mật độ (m2)</t>
  </si>
  <si>
    <t>Trồng trên thửa</t>
  </si>
  <si>
    <t>Loại đất</t>
  </si>
  <si>
    <t>Tờ bản đồ số</t>
  </si>
  <si>
    <t>LUC</t>
  </si>
  <si>
    <t>BIỂU TỔNG HỢP PHƯƠNG ÁN BỒI THƯỜNG, HỖ TRỢ</t>
  </si>
  <si>
    <t>STT</t>
  </si>
  <si>
    <t>Họ và tên hộ gia đình, cá nhân tổ chức ảnh hưởng</t>
  </si>
  <si>
    <t>Địa chỉ thường trú</t>
  </si>
  <si>
    <t>Tổng số tiền bồi thường, hỗ trợ</t>
  </si>
  <si>
    <t xml:space="preserve"> BẢNG TÍNH TOÁN CHI TIẾT BỒI THƯỜNG, HỖ TRỢ VỀ ĐẤT </t>
  </si>
  <si>
    <t>BỒI THƯỜNG, HỖ TRỢ VỀ ĐẤT</t>
  </si>
  <si>
    <t>BỒI THƯỜNG, HỖ TRỢ CÂY CỐI, HOA MÀU</t>
  </si>
  <si>
    <t>BT đất</t>
  </si>
  <si>
    <t>Hỗ trợ đào tạo, chuyển đổi nghề và tìm kiếm việc làm</t>
  </si>
  <si>
    <t>Hệ số (%)</t>
  </si>
  <si>
    <t>Tổng</t>
  </si>
  <si>
    <t>CLN</t>
  </si>
  <si>
    <r>
      <t>Đơn giá theo 48/2025/NQ-HĐND (đồng/m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</si>
  <si>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NTS</t>
  </si>
  <si>
    <t>HNK</t>
  </si>
  <si>
    <t>BHK</t>
  </si>
  <si>
    <t>Hoàng Văn Tiến</t>
  </si>
  <si>
    <t>34-1</t>
  </si>
  <si>
    <t>70-1</t>
  </si>
  <si>
    <t>94-1</t>
  </si>
  <si>
    <t>11-1</t>
  </si>
  <si>
    <t>18-1</t>
  </si>
  <si>
    <t>DGT</t>
  </si>
  <si>
    <t>RSX</t>
  </si>
  <si>
    <t>RSN</t>
  </si>
  <si>
    <t>Cây</t>
  </si>
  <si>
    <r>
      <t xml:space="preserve">Họ và Tên </t>
    </r>
    <r>
      <rPr>
        <b/>
        <i/>
        <sz val="11"/>
        <rFont val="Times New Roman"/>
        <family val="1"/>
      </rPr>
      <t>(đại diện hộ gia đình)</t>
    </r>
  </si>
  <si>
    <r>
      <t xml:space="preserve">Các thông số </t>
    </r>
    <r>
      <rPr>
        <i/>
        <sz val="11"/>
        <rFont val="Times New Roman"/>
        <family val="1"/>
      </rPr>
      <t>(Thời điểm nuôi, trồng, Đk gốc, chiều cao...)</t>
    </r>
  </si>
  <si>
    <r>
      <t>Diện tích (m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</si>
  <si>
    <t>loại đất</t>
  </si>
  <si>
    <t>đơn giá</t>
  </si>
  <si>
    <t>Nguyễn Đức Ban</t>
  </si>
  <si>
    <t>Lương Khánh Thắng</t>
  </si>
  <si>
    <t>Hoàng Văn Lự</t>
  </si>
  <si>
    <t>Lương Văn Tốt</t>
  </si>
  <si>
    <t>Hoàng Văn Huấn</t>
  </si>
  <si>
    <t>Đào Xuân Thường</t>
  </si>
  <si>
    <t>Hoàng Văn Lạng</t>
  </si>
  <si>
    <t>Hoàng Văn Tùng</t>
  </si>
  <si>
    <t>Hoàng Văn Lợi</t>
  </si>
  <si>
    <t>An Văn Trường</t>
  </si>
  <si>
    <t>Nông Văn Lòi</t>
  </si>
  <si>
    <t>Nông Xuân Trường</t>
  </si>
  <si>
    <t>Nguyễn Hữu Bản</t>
  </si>
  <si>
    <t>Lại Văn Tiến</t>
  </si>
  <si>
    <t>Triệu Ngọc Sơn</t>
  </si>
  <si>
    <t>Nông Văn Hiệp</t>
  </si>
  <si>
    <t>Đặng Thị Yến</t>
  </si>
  <si>
    <t>Nông Thị Bằng</t>
  </si>
  <si>
    <t>Lâm Văn Moong</t>
  </si>
  <si>
    <t>Nông Hồng Quyền</t>
  </si>
  <si>
    <t>Đàm Thị Liền</t>
  </si>
  <si>
    <t>Lương Thị Làn</t>
  </si>
  <si>
    <t>Hoàng Văn Ngà</t>
  </si>
  <si>
    <t>Hoàng Văn Tân</t>
  </si>
  <si>
    <t>Hoàng Văn Chiến</t>
  </si>
  <si>
    <t>Hoàng Văn Lê</t>
  </si>
  <si>
    <t>Triệu Thị Toán</t>
  </si>
  <si>
    <t>Đào Quốc Doanh</t>
  </si>
  <si>
    <t>Hoàng Văn Tảo</t>
  </si>
  <si>
    <t>Nông Thị Hương</t>
  </si>
  <si>
    <t>Lưu Minh Viên</t>
  </si>
  <si>
    <t>382-1</t>
  </si>
  <si>
    <t>410-1</t>
  </si>
  <si>
    <t>441-1</t>
  </si>
  <si>
    <t>199-1</t>
  </si>
  <si>
    <t>200-1</t>
  </si>
  <si>
    <t>69-1</t>
  </si>
  <si>
    <t>9-1</t>
  </si>
  <si>
    <t>74-1</t>
  </si>
  <si>
    <t>90-1</t>
  </si>
  <si>
    <t>67-1</t>
  </si>
  <si>
    <t>128-1</t>
  </si>
  <si>
    <t>57-1</t>
  </si>
  <si>
    <t>75-1</t>
  </si>
  <si>
    <t>68-1</t>
  </si>
  <si>
    <t>103-1</t>
  </si>
  <si>
    <t>190-1</t>
  </si>
  <si>
    <t>187-1</t>
  </si>
  <si>
    <t>92-1</t>
  </si>
  <si>
    <t>20-1</t>
  </si>
  <si>
    <t>5-1</t>
  </si>
  <si>
    <t>167-1</t>
  </si>
  <si>
    <t>129-1</t>
  </si>
  <si>
    <t>109-1</t>
  </si>
  <si>
    <t>224-1</t>
  </si>
  <si>
    <t>178-1</t>
  </si>
  <si>
    <t>141-1</t>
  </si>
  <si>
    <t>140-1</t>
  </si>
  <si>
    <t>114-1</t>
  </si>
  <si>
    <t>82-1</t>
  </si>
  <si>
    <t>50-1</t>
  </si>
  <si>
    <t>111-1</t>
  </si>
  <si>
    <t>87-1</t>
  </si>
  <si>
    <t>89-1</t>
  </si>
  <si>
    <t>LUK</t>
  </si>
  <si>
    <t>LUA</t>
  </si>
  <si>
    <t>70</t>
  </si>
  <si>
    <t>71</t>
  </si>
  <si>
    <t>72</t>
  </si>
  <si>
    <t>73</t>
  </si>
  <si>
    <t>64</t>
  </si>
  <si>
    <t>ĐM</t>
  </si>
  <si>
    <t>Q</t>
  </si>
  <si>
    <t>L</t>
  </si>
  <si>
    <t>2L</t>
  </si>
  <si>
    <t>Cột 127-132.1</t>
  </si>
  <si>
    <t>Cột 127-132</t>
  </si>
  <si>
    <t>Cột 127-130</t>
  </si>
  <si>
    <t>Cột 127-129</t>
  </si>
  <si>
    <t>Cột 127-128</t>
  </si>
  <si>
    <t>Cột 127-127</t>
  </si>
  <si>
    <t>Cột 127-124</t>
  </si>
  <si>
    <t>Cột 127-123</t>
  </si>
  <si>
    <t>Cột 127-122</t>
  </si>
  <si>
    <t>Cột 127-121</t>
  </si>
  <si>
    <t>Cột 127-120</t>
  </si>
  <si>
    <t>Cột 127-118</t>
  </si>
  <si>
    <t>Cột 127-117</t>
  </si>
  <si>
    <t>Cột 127-113</t>
  </si>
  <si>
    <t>Cột 127-112</t>
  </si>
  <si>
    <t>Cột 127-108</t>
  </si>
  <si>
    <t>Cột 127-107</t>
  </si>
  <si>
    <t>Cột 127-106</t>
  </si>
  <si>
    <t>Cột 127-105</t>
  </si>
  <si>
    <t>Cột 127-97</t>
  </si>
  <si>
    <t>Cột 127-104</t>
  </si>
  <si>
    <t>Cột 127-103</t>
  </si>
  <si>
    <t>Cột 127-102</t>
  </si>
  <si>
    <t>Cột 127-101</t>
  </si>
  <si>
    <t>Cột 127-100</t>
  </si>
  <si>
    <t>Cột 127-99</t>
  </si>
  <si>
    <t>Cột 127-98</t>
  </si>
  <si>
    <t>Cột 127-96</t>
  </si>
  <si>
    <t>Cột 127-95</t>
  </si>
  <si>
    <t>Cột 127-94</t>
  </si>
  <si>
    <t>Cột 127-93</t>
  </si>
  <si>
    <t>Lưu Minh Quang</t>
  </si>
  <si>
    <t>Sầm Quốc Hương</t>
  </si>
  <si>
    <t>Sầm Văn Xiểm</t>
  </si>
  <si>
    <t>Sầm Văn Hòa</t>
  </si>
  <si>
    <t>Lý Thị Hoài Son</t>
  </si>
  <si>
    <t>UBND xã</t>
  </si>
  <si>
    <t>Vi Thị Vỉn</t>
  </si>
  <si>
    <t>Hứa Thị Mùi</t>
  </si>
  <si>
    <t>Vương Văn Quân</t>
  </si>
  <si>
    <t>Mạc Tứ Tề</t>
  </si>
  <si>
    <t>95-1</t>
  </si>
  <si>
    <t>287-1</t>
  </si>
  <si>
    <t>268-1</t>
  </si>
  <si>
    <t>269-1</t>
  </si>
  <si>
    <t>253-1</t>
  </si>
  <si>
    <t>249-1</t>
  </si>
  <si>
    <t>211-1</t>
  </si>
  <si>
    <t>242-1</t>
  </si>
  <si>
    <t>207-1</t>
  </si>
  <si>
    <t>205-1</t>
  </si>
  <si>
    <t>162-1</t>
  </si>
  <si>
    <t>158-1</t>
  </si>
  <si>
    <t>90</t>
  </si>
  <si>
    <t>91</t>
  </si>
  <si>
    <t>95</t>
  </si>
  <si>
    <t>92</t>
  </si>
  <si>
    <t>GT</t>
  </si>
  <si>
    <t>Cột 127-92</t>
  </si>
  <si>
    <t>Cột 127-91</t>
  </si>
  <si>
    <t>Cột 127-90</t>
  </si>
  <si>
    <t>Cột 127-64.30</t>
  </si>
  <si>
    <t>Cột 127-64.29</t>
  </si>
  <si>
    <t>Cột 127-64.28</t>
  </si>
  <si>
    <t>Tiếp địa RC-4</t>
  </si>
  <si>
    <t>Cột 127-64.27</t>
  </si>
  <si>
    <t>Cột 127-64.26</t>
  </si>
  <si>
    <t>Cột 127-64.25</t>
  </si>
  <si>
    <t>Cột 127-64.24</t>
  </si>
  <si>
    <t>Cột 127-64.23</t>
  </si>
  <si>
    <t>hệ số</t>
  </si>
  <si>
    <t>Hoàng Hải Đãng</t>
  </si>
  <si>
    <t>sai họ</t>
  </si>
  <si>
    <t>Sưa</t>
  </si>
  <si>
    <t>Đk gốc 11 Cm</t>
  </si>
  <si>
    <t>Táo</t>
  </si>
  <si>
    <t>Đk gốc &gt; 10 - 15 Cm</t>
  </si>
  <si>
    <t>Dưa hấu</t>
  </si>
  <si>
    <t>Chiều dài thân &gt; 1m</t>
  </si>
  <si>
    <t>Hốc</t>
  </si>
  <si>
    <t>Lúa</t>
  </si>
  <si>
    <t>m2</t>
  </si>
  <si>
    <t>Ngô</t>
  </si>
  <si>
    <t>Bưởi</t>
  </si>
  <si>
    <t>Đk gốc 12 Cm</t>
  </si>
  <si>
    <t>Đk gốc 8 Cm</t>
  </si>
  <si>
    <t>Sấu</t>
  </si>
  <si>
    <t>Đk gốc 26 Cm</t>
  </si>
  <si>
    <t>Keo</t>
  </si>
  <si>
    <t>Đk gốc 4 Cm</t>
  </si>
  <si>
    <t>Thôn Quặng</t>
  </si>
  <si>
    <t>Thôn Làng Gia</t>
  </si>
  <si>
    <t>Thôn Lân Luông</t>
  </si>
  <si>
    <t>Đoàn Thị Hoà</t>
  </si>
  <si>
    <t>Thôn Địa Phận</t>
  </si>
  <si>
    <t>Vũ Thanh Thuỷ</t>
  </si>
  <si>
    <t>thôn Mỏ Ám</t>
  </si>
  <si>
    <t>chưa bb kiểm đếm</t>
  </si>
  <si>
    <t>phần thanh sơn</t>
  </si>
  <si>
    <t>Công trình: Cải tạo nâng cấp lộ 973, 974  trung gian 2 Hữu Lũng,huyện Hữu Lũng vận hành cấp điện áp 35kV</t>
  </si>
  <si>
    <t>(Kèm theo Thông báo số       /TB-CNPTQĐ ngày   tháng 4 năm 2026 
của Chi nhánh phát triển quỹ đất khu vực Hữu Lũng)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</si>
</sst>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"/>
    <numFmt numFmtId="168" formatCode="_(* #,##0.0_);_(* \(#,##0.0\);_(* &quot;-&quot;??_);_(@_)"/>
    <numFmt numFmtId="169" formatCode="_-* #,##0.0_-;\-* #,##0.0_-;_-* &quot;-&quot;??_-;_-@_-"/>
  </numFmts>
  <fonts count="29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b/>
      <sz val="13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2"/>
      <charset val="163"/>
    </font>
    <font>
      <i/>
      <sz val="13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vertAlign val="superscript"/>
      <sz val="11"/>
      <name val="Times New Roman"/>
      <family val="1"/>
    </font>
    <font>
      <i/>
      <sz val="13"/>
      <color theme="1"/>
      <name val="Times New Roman"/>
      <family val="1"/>
    </font>
    <font>
      <sz val="14"/>
      <name val=".VnTime"/>
      <family val="2"/>
    </font>
    <font>
      <sz val="14"/>
      <color indexed="8"/>
      <name val="Times New Roman"/>
      <family val="2"/>
      <charset val="163"/>
    </font>
    <font>
      <sz val="11"/>
      <color theme="1"/>
      <name val="Calibri"/>
      <family val="2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11"/>
      <color indexed="8"/>
      <name val="Calibri"/>
      <family val="2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5" fillId="0" borderId="0"/>
    <xf numFmtId="0" fontId="24" fillId="0" borderId="0"/>
    <xf numFmtId="0" fontId="25" fillId="0" borderId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/>
    <xf numFmtId="164" fontId="27" fillId="0" borderId="0" applyFont="0" applyFill="0" applyBorder="0" applyAlignment="0" applyProtection="0"/>
    <xf numFmtId="0" fontId="10" fillId="0" borderId="0"/>
    <xf numFmtId="0" fontId="26" fillId="0" borderId="0"/>
  </cellStyleXfs>
  <cellXfs count="180">
    <xf numFmtId="0" fontId="0" fillId="0" borderId="0" xfId="0"/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166" fontId="10" fillId="2" borderId="0" xfId="1" applyNumberFormat="1" applyFont="1" applyFill="1" applyAlignment="1">
      <alignment horizontal="center" vertical="center"/>
    </xf>
    <xf numFmtId="0" fontId="4" fillId="2" borderId="2" xfId="4" applyFont="1" applyFill="1" applyBorder="1" applyAlignment="1">
      <alignment horizontal="center" vertical="center" wrapText="1"/>
    </xf>
    <xf numFmtId="3" fontId="4" fillId="2" borderId="2" xfId="4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4" fillId="2" borderId="2" xfId="4" applyNumberFormat="1" applyFont="1" applyFill="1" applyBorder="1" applyAlignment="1">
      <alignment horizontal="center" vertical="center" wrapText="1"/>
    </xf>
    <xf numFmtId="168" fontId="4" fillId="2" borderId="2" xfId="5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6" fontId="12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0" xfId="1" applyNumberFormat="1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7" fontId="16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165" fontId="16" fillId="2" borderId="6" xfId="0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66" fontId="2" fillId="2" borderId="6" xfId="1" applyNumberFormat="1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3" fontId="16" fillId="2" borderId="8" xfId="0" applyNumberFormat="1" applyFont="1" applyFill="1" applyBorder="1" applyAlignment="1">
      <alignment horizontal="center" vertical="center"/>
    </xf>
    <xf numFmtId="166" fontId="16" fillId="2" borderId="8" xfId="1" applyNumberFormat="1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3" fontId="16" fillId="2" borderId="9" xfId="0" applyNumberFormat="1" applyFont="1" applyFill="1" applyBorder="1" applyAlignment="1">
      <alignment horizontal="center" vertical="center"/>
    </xf>
    <xf numFmtId="165" fontId="16" fillId="2" borderId="9" xfId="0" applyNumberFormat="1" applyFont="1" applyFill="1" applyBorder="1" applyAlignment="1">
      <alignment horizontal="center" vertical="center"/>
    </xf>
    <xf numFmtId="165" fontId="16" fillId="2" borderId="9" xfId="1" applyNumberFormat="1" applyFont="1" applyFill="1" applyBorder="1" applyAlignment="1">
      <alignment horizontal="center" vertical="center"/>
    </xf>
    <xf numFmtId="166" fontId="16" fillId="2" borderId="9" xfId="1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wrapText="1"/>
    </xf>
    <xf numFmtId="3" fontId="16" fillId="2" borderId="11" xfId="0" applyNumberFormat="1" applyFont="1" applyFill="1" applyBorder="1" applyAlignment="1">
      <alignment horizontal="center" vertical="center"/>
    </xf>
    <xf numFmtId="165" fontId="16" fillId="2" borderId="11" xfId="0" applyNumberFormat="1" applyFont="1" applyFill="1" applyBorder="1" applyAlignment="1">
      <alignment horizontal="center" vertical="center"/>
    </xf>
    <xf numFmtId="165" fontId="16" fillId="2" borderId="11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165" fontId="16" fillId="2" borderId="10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165" fontId="16" fillId="2" borderId="1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165" fontId="16" fillId="2" borderId="0" xfId="1" applyNumberFormat="1" applyFont="1" applyFill="1" applyAlignment="1">
      <alignment horizontal="center" vertical="center"/>
    </xf>
    <xf numFmtId="166" fontId="16" fillId="2" borderId="0" xfId="1" applyNumberFormat="1" applyFont="1" applyFill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10" fillId="2" borderId="0" xfId="0" applyNumberFormat="1" applyFont="1" applyFill="1" applyAlignment="1">
      <alignment horizontal="center" vertical="center"/>
    </xf>
    <xf numFmtId="2" fontId="4" fillId="2" borderId="2" xfId="4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6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 wrapText="1"/>
    </xf>
    <xf numFmtId="166" fontId="15" fillId="2" borderId="0" xfId="1" applyNumberFormat="1" applyFont="1" applyFill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16" fillId="2" borderId="8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2" xfId="1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1" fontId="10" fillId="2" borderId="2" xfId="1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wrapText="1"/>
    </xf>
    <xf numFmtId="3" fontId="16" fillId="2" borderId="12" xfId="0" applyNumberFormat="1" applyFont="1" applyFill="1" applyBorder="1" applyAlignment="1">
      <alignment horizontal="center" vertical="center"/>
    </xf>
    <xf numFmtId="165" fontId="16" fillId="2" borderId="12" xfId="0" applyNumberFormat="1" applyFont="1" applyFill="1" applyBorder="1" applyAlignment="1">
      <alignment horizontal="center" vertical="center"/>
    </xf>
    <xf numFmtId="165" fontId="16" fillId="2" borderId="12" xfId="1" applyNumberFormat="1" applyFont="1" applyFill="1" applyBorder="1" applyAlignment="1">
      <alignment horizontal="center" vertical="center"/>
    </xf>
    <xf numFmtId="166" fontId="16" fillId="2" borderId="12" xfId="1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69" fontId="16" fillId="2" borderId="0" xfId="1" applyNumberFormat="1" applyFont="1" applyFill="1" applyAlignment="1">
      <alignment horizontal="center" vertical="center"/>
    </xf>
    <xf numFmtId="169" fontId="16" fillId="2" borderId="6" xfId="1" applyNumberFormat="1" applyFont="1" applyFill="1" applyBorder="1" applyAlignment="1">
      <alignment horizontal="center" vertical="center"/>
    </xf>
    <xf numFmtId="169" fontId="2" fillId="2" borderId="6" xfId="1" applyNumberFormat="1" applyFont="1" applyFill="1" applyBorder="1" applyAlignment="1">
      <alignment horizontal="center" vertical="center"/>
    </xf>
    <xf numFmtId="169" fontId="16" fillId="2" borderId="9" xfId="1" applyNumberFormat="1" applyFont="1" applyFill="1" applyBorder="1" applyAlignment="1">
      <alignment horizontal="center" vertical="center"/>
    </xf>
    <xf numFmtId="169" fontId="16" fillId="2" borderId="12" xfId="1" applyNumberFormat="1" applyFont="1" applyFill="1" applyBorder="1" applyAlignment="1">
      <alignment horizontal="center" vertical="center"/>
    </xf>
    <xf numFmtId="169" fontId="16" fillId="2" borderId="8" xfId="1" applyNumberFormat="1" applyFont="1" applyFill="1" applyBorder="1" applyAlignment="1">
      <alignment horizontal="center" vertical="center"/>
    </xf>
    <xf numFmtId="169" fontId="16" fillId="2" borderId="11" xfId="1" applyNumberFormat="1" applyFont="1" applyFill="1" applyBorder="1" applyAlignment="1">
      <alignment horizontal="center" vertical="center"/>
    </xf>
    <xf numFmtId="169" fontId="16" fillId="2" borderId="10" xfId="1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165" fontId="16" fillId="2" borderId="13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165" fontId="16" fillId="2" borderId="13" xfId="1" applyNumberFormat="1" applyFont="1" applyFill="1" applyBorder="1" applyAlignment="1">
      <alignment horizontal="center" vertical="center"/>
    </xf>
    <xf numFmtId="166" fontId="16" fillId="2" borderId="9" xfId="1" applyNumberFormat="1" applyFont="1" applyFill="1" applyBorder="1" applyAlignment="1">
      <alignment horizontal="center" vertical="center"/>
    </xf>
    <xf numFmtId="166" fontId="16" fillId="2" borderId="11" xfId="1" applyNumberFormat="1" applyFont="1" applyFill="1" applyBorder="1" applyAlignment="1">
      <alignment horizontal="right" vertical="center"/>
    </xf>
    <xf numFmtId="165" fontId="16" fillId="2" borderId="8" xfId="0" applyNumberFormat="1" applyFont="1" applyFill="1" applyBorder="1" applyAlignment="1">
      <alignment horizontal="center" vertical="center"/>
    </xf>
    <xf numFmtId="165" fontId="16" fillId="2" borderId="8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165" fontId="16" fillId="2" borderId="2" xfId="1" applyNumberFormat="1" applyFont="1" applyFill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right" vertical="center"/>
    </xf>
    <xf numFmtId="169" fontId="16" fillId="2" borderId="6" xfId="0" applyNumberFormat="1" applyFont="1" applyFill="1" applyBorder="1" applyAlignment="1">
      <alignment horizontal="center" vertical="center"/>
    </xf>
    <xf numFmtId="169" fontId="16" fillId="2" borderId="2" xfId="0" applyNumberFormat="1" applyFont="1" applyFill="1" applyBorder="1" applyAlignment="1">
      <alignment horizontal="center" vertical="center"/>
    </xf>
    <xf numFmtId="169" fontId="16" fillId="2" borderId="2" xfId="1" applyNumberFormat="1" applyFont="1" applyFill="1" applyBorder="1" applyAlignment="1">
      <alignment horizontal="center" vertical="center"/>
    </xf>
    <xf numFmtId="169" fontId="16" fillId="2" borderId="13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14" xfId="1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3" fontId="4" fillId="2" borderId="6" xfId="4" applyNumberFormat="1" applyFont="1" applyFill="1" applyBorder="1" applyAlignment="1">
      <alignment horizontal="center" vertical="center" wrapText="1"/>
    </xf>
    <xf numFmtId="3" fontId="4" fillId="2" borderId="7" xfId="4" applyNumberFormat="1" applyFont="1" applyFill="1" applyBorder="1" applyAlignment="1">
      <alignment horizontal="center" vertical="center" wrapText="1"/>
    </xf>
    <xf numFmtId="167" fontId="17" fillId="2" borderId="2" xfId="0" applyNumberFormat="1" applyFont="1" applyFill="1" applyBorder="1" applyAlignment="1">
      <alignment horizontal="center" vertical="center" wrapText="1"/>
    </xf>
    <xf numFmtId="169" fontId="17" fillId="2" borderId="2" xfId="1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3" fontId="17" fillId="2" borderId="2" xfId="4" applyNumberFormat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vertical="center" wrapText="1"/>
    </xf>
    <xf numFmtId="3" fontId="17" fillId="2" borderId="2" xfId="4" applyNumberFormat="1" applyFont="1" applyFill="1" applyBorder="1" applyAlignment="1">
      <alignment horizontal="left" vertical="center" wrapText="1"/>
    </xf>
    <xf numFmtId="167" fontId="17" fillId="2" borderId="2" xfId="4" applyNumberFormat="1" applyFont="1" applyFill="1" applyBorder="1" applyAlignment="1">
      <alignment horizontal="center" vertical="center" wrapText="1"/>
    </xf>
    <xf numFmtId="165" fontId="17" fillId="2" borderId="2" xfId="1" applyNumberFormat="1" applyFont="1" applyFill="1" applyBorder="1" applyAlignment="1">
      <alignment horizontal="center" vertical="center" wrapText="1"/>
    </xf>
    <xf numFmtId="166" fontId="17" fillId="2" borderId="2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</cellXfs>
  <cellStyles count="23">
    <cellStyle name="Comma" xfId="1" builtinId="3"/>
    <cellStyle name="Comma 2" xfId="7"/>
    <cellStyle name="Comma 2 2" xfId="14"/>
    <cellStyle name="Comma 2 3" xfId="13"/>
    <cellStyle name="Comma 3" xfId="5"/>
    <cellStyle name="Comma 3 2" xfId="16"/>
    <cellStyle name="Comma 4" xfId="20"/>
    <cellStyle name="Dấu phẩy 2" xfId="8"/>
    <cellStyle name="Normal" xfId="0" builtinId="0"/>
    <cellStyle name="Normal 2" xfId="9"/>
    <cellStyle name="Normal 2 2" xfId="19"/>
    <cellStyle name="Normal 3" xfId="2"/>
    <cellStyle name="Normal 3 2" xfId="11"/>
    <cellStyle name="Normal 363" xfId="22"/>
    <cellStyle name="Normal 4" xfId="6"/>
    <cellStyle name="Normal 4 2" xfId="21"/>
    <cellStyle name="Normal 5" xfId="12"/>
    <cellStyle name="Normal_Sheet1" xfId="10"/>
    <cellStyle name="Normal_Sheet1 2_D 2" xfId="4"/>
    <cellStyle name="Normal_Sheet1_1" xfId="3"/>
    <cellStyle name="Percent 2" xfId="15"/>
    <cellStyle name="Percent 2 2" xfId="18"/>
    <cellStyle name="Percent 3" xfId="1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760667</xdr:colOff>
      <xdr:row>28</xdr:row>
      <xdr:rowOff>170625</xdr:rowOff>
    </xdr:to>
    <xdr:pic>
      <xdr:nvPicPr>
        <xdr:cNvPr id="2" name="Hình ảnh 1">
          <a:extLst>
            <a:ext uri="{FF2B5EF4-FFF2-40B4-BE49-F238E27FC236}">
              <a16:creationId xmlns:a16="http://schemas.microsoft.com/office/drawing/2014/main" xmlns="" id="{82D110E1-179A-00EF-FD93-A360A4571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10666667" cy="6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22" workbookViewId="0">
      <selection activeCell="G44" sqref="G44"/>
    </sheetView>
  </sheetViews>
  <sheetFormatPr defaultColWidth="8.90625" defaultRowHeight="16.8"/>
  <cols>
    <col min="1" max="1" width="4.36328125" style="4" customWidth="1"/>
    <col min="2" max="2" width="15.453125" style="74" customWidth="1"/>
    <col min="3" max="3" width="13.81640625" style="74" customWidth="1"/>
    <col min="4" max="4" width="11.453125" style="4" customWidth="1"/>
    <col min="5" max="5" width="12.1796875" style="4" customWidth="1"/>
    <col min="6" max="6" width="16.90625" style="4" customWidth="1"/>
    <col min="7" max="7" width="14.81640625" style="4" customWidth="1"/>
    <col min="8" max="16384" width="8.90625" style="4"/>
  </cols>
  <sheetData>
    <row r="1" spans="1:11">
      <c r="A1" s="151" t="s">
        <v>38</v>
      </c>
      <c r="B1" s="151"/>
      <c r="C1" s="151"/>
      <c r="D1" s="151"/>
      <c r="E1" s="151"/>
      <c r="F1" s="151"/>
      <c r="G1" s="151"/>
    </row>
    <row r="2" spans="1:11" ht="16.5" customHeight="1">
      <c r="A2" s="150" t="s">
        <v>244</v>
      </c>
      <c r="B2" s="150"/>
      <c r="C2" s="150"/>
      <c r="D2" s="150"/>
      <c r="E2" s="150"/>
      <c r="F2" s="150"/>
      <c r="G2" s="150"/>
      <c r="H2" s="6"/>
      <c r="I2" s="6"/>
      <c r="J2" s="6"/>
      <c r="K2" s="6"/>
    </row>
    <row r="3" spans="1:11" ht="43.2" customHeight="1">
      <c r="A3" s="149" t="s">
        <v>245</v>
      </c>
      <c r="B3" s="149"/>
      <c r="C3" s="149"/>
      <c r="D3" s="149"/>
      <c r="E3" s="149"/>
      <c r="F3" s="149"/>
      <c r="G3" s="149"/>
    </row>
    <row r="4" spans="1:11" ht="49.5" customHeight="1">
      <c r="A4" s="147" t="s">
        <v>39</v>
      </c>
      <c r="B4" s="147" t="s">
        <v>40</v>
      </c>
      <c r="C4" s="152" t="s">
        <v>41</v>
      </c>
      <c r="D4" s="147" t="s">
        <v>42</v>
      </c>
      <c r="E4" s="148" t="s">
        <v>44</v>
      </c>
      <c r="F4" s="148"/>
      <c r="G4" s="147" t="s">
        <v>45</v>
      </c>
    </row>
    <row r="5" spans="1:11" ht="67.2">
      <c r="A5" s="147"/>
      <c r="B5" s="147"/>
      <c r="C5" s="152"/>
      <c r="D5" s="147"/>
      <c r="E5" s="1" t="s">
        <v>46</v>
      </c>
      <c r="F5" s="8" t="s">
        <v>47</v>
      </c>
      <c r="G5" s="147"/>
    </row>
    <row r="6" spans="1:11" s="145" customFormat="1">
      <c r="A6" s="178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  <c r="G6" s="178">
        <v>7</v>
      </c>
    </row>
    <row r="7" spans="1:11">
      <c r="A7" s="8"/>
      <c r="B7" s="8" t="s">
        <v>49</v>
      </c>
      <c r="C7" s="72"/>
      <c r="D7" s="2">
        <f>SUM(D8:D41)</f>
        <v>73344000</v>
      </c>
      <c r="E7" s="2">
        <f t="shared" ref="E7:G7" si="0">SUM(E8:E41)</f>
        <v>14021390</v>
      </c>
      <c r="F7" s="2">
        <f t="shared" si="0"/>
        <v>56085560</v>
      </c>
      <c r="G7" s="2">
        <f t="shared" si="0"/>
        <v>3236610</v>
      </c>
    </row>
    <row r="8" spans="1:11">
      <c r="A8" s="3">
        <v>1</v>
      </c>
      <c r="B8" s="5" t="s">
        <v>70</v>
      </c>
      <c r="C8" s="73" t="s">
        <v>241</v>
      </c>
      <c r="D8" s="7">
        <f t="shared" ref="D8:D35" si="1">ROUND(SUM(E8:G8),-3)</f>
        <v>2067000</v>
      </c>
      <c r="E8" s="7">
        <f>VLOOKUP(B8,Đất!$B$9:$P$50,13,0)</f>
        <v>413400</v>
      </c>
      <c r="F8" s="7">
        <f>VLOOKUP(B8,Đất!$B$9:$P$50,15,0)</f>
        <v>1653600</v>
      </c>
      <c r="G8" s="7"/>
    </row>
    <row r="9" spans="1:11" ht="33.6">
      <c r="A9" s="3">
        <v>2</v>
      </c>
      <c r="B9" s="5" t="s">
        <v>71</v>
      </c>
      <c r="C9" s="73" t="s">
        <v>241</v>
      </c>
      <c r="D9" s="7">
        <f t="shared" si="1"/>
        <v>2529000</v>
      </c>
      <c r="E9" s="7">
        <f>VLOOKUP(B9,Đất!$B$9:$P$50,13,0)</f>
        <v>454960</v>
      </c>
      <c r="F9" s="7">
        <f>VLOOKUP(B9,Đất!$B$9:$P$50,15,0)</f>
        <v>1819840</v>
      </c>
      <c r="G9" s="7">
        <f>VLOOKUP(B9,Cây!$B$9:$J$28,9,0)</f>
        <v>254000</v>
      </c>
    </row>
    <row r="10" spans="1:11">
      <c r="A10" s="3">
        <v>3</v>
      </c>
      <c r="B10" s="9" t="s">
        <v>72</v>
      </c>
      <c r="C10" s="73" t="s">
        <v>235</v>
      </c>
      <c r="D10" s="7">
        <f t="shared" si="1"/>
        <v>3534000</v>
      </c>
      <c r="E10" s="7">
        <f>VLOOKUP(B10,Đất!$B$9:$P$50,13,0)</f>
        <v>675000</v>
      </c>
      <c r="F10" s="7">
        <f>VLOOKUP(B10,Đất!$B$9:$P$50,15,0)</f>
        <v>2700000</v>
      </c>
      <c r="G10" s="7">
        <f>VLOOKUP(B10,Cây!$B$9:$J$28,9,0)</f>
        <v>159020</v>
      </c>
    </row>
    <row r="11" spans="1:11">
      <c r="A11" s="3">
        <v>4</v>
      </c>
      <c r="B11" s="5" t="s">
        <v>73</v>
      </c>
      <c r="C11" s="73" t="s">
        <v>235</v>
      </c>
      <c r="D11" s="7">
        <f t="shared" si="1"/>
        <v>1169000</v>
      </c>
      <c r="E11" s="7">
        <f>VLOOKUP(B11,Đất!$B$9:$P$50,13,0)</f>
        <v>228000</v>
      </c>
      <c r="F11" s="7">
        <f>VLOOKUP(B11,Đất!$B$9:$P$50,15,0)</f>
        <v>912000</v>
      </c>
      <c r="G11" s="7">
        <f>VLOOKUP(B11,Cây!$B$9:$J$28,9,0)</f>
        <v>28500</v>
      </c>
    </row>
    <row r="12" spans="1:11">
      <c r="A12" s="3">
        <v>5</v>
      </c>
      <c r="B12" s="9" t="s">
        <v>74</v>
      </c>
      <c r="C12" s="73" t="s">
        <v>235</v>
      </c>
      <c r="D12" s="7">
        <f t="shared" si="1"/>
        <v>1170000</v>
      </c>
      <c r="E12" s="7">
        <f>VLOOKUP(B12,Đất!$B$9:$P$50,13,0)</f>
        <v>234000</v>
      </c>
      <c r="F12" s="7">
        <f>VLOOKUP(B12,Đất!$B$9:$P$50,15,0)</f>
        <v>936000</v>
      </c>
      <c r="G12" s="7"/>
    </row>
    <row r="13" spans="1:11" ht="33.6">
      <c r="A13" s="3">
        <v>6</v>
      </c>
      <c r="B13" s="9" t="s">
        <v>75</v>
      </c>
      <c r="C13" s="73" t="s">
        <v>235</v>
      </c>
      <c r="D13" s="7">
        <f t="shared" si="1"/>
        <v>1195000</v>
      </c>
      <c r="E13" s="7">
        <f>VLOOKUP(B13,Đất!$B$9:$P$50,13,0)</f>
        <v>234000</v>
      </c>
      <c r="F13" s="7">
        <f>VLOOKUP(B13,Đất!$B$9:$P$50,15,0)</f>
        <v>936000</v>
      </c>
      <c r="G13" s="7">
        <f>VLOOKUP(B13,Cây!$B$9:$J$28,9,0)</f>
        <v>25350</v>
      </c>
    </row>
    <row r="14" spans="1:11">
      <c r="A14" s="3">
        <v>7</v>
      </c>
      <c r="B14" s="5" t="s">
        <v>77</v>
      </c>
      <c r="C14" s="73" t="s">
        <v>235</v>
      </c>
      <c r="D14" s="7">
        <f>ROUND(SUM(E14:G14),-3)</f>
        <v>1452000</v>
      </c>
      <c r="E14" s="7">
        <f>VLOOKUP(B14,Đất!$B$9:$P$50,13,0)</f>
        <v>290400</v>
      </c>
      <c r="F14" s="7">
        <f>VLOOKUP(B14,Đất!$B$9:$P$50,15,0)</f>
        <v>1161600</v>
      </c>
      <c r="G14" s="7"/>
    </row>
    <row r="15" spans="1:11">
      <c r="A15" s="3">
        <v>8</v>
      </c>
      <c r="B15" s="5" t="s">
        <v>79</v>
      </c>
      <c r="C15" s="73" t="s">
        <v>235</v>
      </c>
      <c r="D15" s="7">
        <f t="shared" si="1"/>
        <v>1128000</v>
      </c>
      <c r="E15" s="7">
        <f>VLOOKUP(B15,Đất!$B$9:$P$50,13,0)</f>
        <v>225600</v>
      </c>
      <c r="F15" s="7">
        <f>VLOOKUP(B15,Đất!$B$9:$P$50,15,0)</f>
        <v>902400</v>
      </c>
      <c r="G15" s="7"/>
    </row>
    <row r="16" spans="1:11">
      <c r="A16" s="3">
        <v>9</v>
      </c>
      <c r="B16" s="73" t="s">
        <v>80</v>
      </c>
      <c r="C16" s="73" t="s">
        <v>235</v>
      </c>
      <c r="D16" s="7">
        <f t="shared" si="1"/>
        <v>2256000</v>
      </c>
      <c r="E16" s="7">
        <f>VLOOKUP(B16,Đất!$B$9:$P$50,13,0)</f>
        <v>451200</v>
      </c>
      <c r="F16" s="7">
        <f>VLOOKUP(B16,Đất!$B$9:$P$50,15,0)</f>
        <v>1804800</v>
      </c>
      <c r="G16" s="7"/>
    </row>
    <row r="17" spans="1:7">
      <c r="A17" s="3">
        <v>10</v>
      </c>
      <c r="B17" s="73" t="s">
        <v>81</v>
      </c>
      <c r="C17" s="73" t="s">
        <v>235</v>
      </c>
      <c r="D17" s="7">
        <f t="shared" si="1"/>
        <v>2256000</v>
      </c>
      <c r="E17" s="7">
        <f>VLOOKUP(B17,Đất!$B$9:$P$50,13,0)</f>
        <v>451200</v>
      </c>
      <c r="F17" s="7">
        <f>VLOOKUP(B17,Đất!$B$9:$P$50,15,0)</f>
        <v>1804800</v>
      </c>
      <c r="G17" s="7"/>
    </row>
    <row r="18" spans="1:7">
      <c r="A18" s="3">
        <v>11</v>
      </c>
      <c r="B18" s="73" t="s">
        <v>82</v>
      </c>
      <c r="C18" s="5" t="s">
        <v>236</v>
      </c>
      <c r="D18" s="7">
        <f t="shared" si="1"/>
        <v>2871000</v>
      </c>
      <c r="E18" s="7">
        <f>VLOOKUP(B18,Đất!$B$9:$P$50,13,0)</f>
        <v>353440</v>
      </c>
      <c r="F18" s="7">
        <f>VLOOKUP(B18,Đất!$B$9:$P$50,15,0)</f>
        <v>1413760</v>
      </c>
      <c r="G18" s="7">
        <f>VLOOKUP(B18,Cây!$B$9:$J$28,9,0)</f>
        <v>1104000</v>
      </c>
    </row>
    <row r="19" spans="1:7">
      <c r="A19" s="3">
        <v>12</v>
      </c>
      <c r="B19" s="73" t="s">
        <v>83</v>
      </c>
      <c r="C19" s="5" t="s">
        <v>236</v>
      </c>
      <c r="D19" s="7">
        <f t="shared" si="1"/>
        <v>2448000</v>
      </c>
      <c r="E19" s="7">
        <f>VLOOKUP(B19,Đất!$B$9:$P$50,13,0)</f>
        <v>353440</v>
      </c>
      <c r="F19" s="7">
        <f>VLOOKUP(B19,Đất!$B$9:$P$50,15,0)</f>
        <v>1413760</v>
      </c>
      <c r="G19" s="7">
        <f>VLOOKUP(B19,Cây!$B$9:$J$28,9,0)</f>
        <v>681000</v>
      </c>
    </row>
    <row r="20" spans="1:7">
      <c r="A20" s="3">
        <v>13</v>
      </c>
      <c r="B20" s="73" t="s">
        <v>86</v>
      </c>
      <c r="C20" s="5" t="s">
        <v>236</v>
      </c>
      <c r="D20" s="7">
        <f t="shared" si="1"/>
        <v>3801000</v>
      </c>
      <c r="E20" s="7">
        <f>VLOOKUP(B20,Đất!$B$9:$P$50,13,0)</f>
        <v>741600</v>
      </c>
      <c r="F20" s="7">
        <f>VLOOKUP(B20,Đất!$B$9:$P$50,15,0)</f>
        <v>2966400</v>
      </c>
      <c r="G20" s="7">
        <f>VLOOKUP(B20,Cây!$B$9:$J$28,9,0)</f>
        <v>92700</v>
      </c>
    </row>
    <row r="21" spans="1:7" ht="33.6">
      <c r="A21" s="3">
        <v>14</v>
      </c>
      <c r="B21" s="73" t="s">
        <v>88</v>
      </c>
      <c r="C21" s="5" t="s">
        <v>237</v>
      </c>
      <c r="D21" s="7">
        <f t="shared" si="1"/>
        <v>3139000</v>
      </c>
      <c r="E21" s="7">
        <f>VLOOKUP(B21,Đất!$B$9:$P$50,13,0)</f>
        <v>521230</v>
      </c>
      <c r="F21" s="7">
        <f>VLOOKUP(B21,Đất!$B$9:$P$50,15,0)</f>
        <v>2084920</v>
      </c>
      <c r="G21" s="7">
        <f>VLOOKUP(B21,Cây!$B$9:$J$28,9,0)</f>
        <v>533000</v>
      </c>
    </row>
    <row r="22" spans="1:7" ht="33.6">
      <c r="A22" s="3">
        <v>15</v>
      </c>
      <c r="B22" s="93" t="s">
        <v>238</v>
      </c>
      <c r="C22" s="5" t="s">
        <v>237</v>
      </c>
      <c r="D22" s="7">
        <f t="shared" si="1"/>
        <v>2431000</v>
      </c>
      <c r="E22" s="7">
        <f>VLOOKUP(B22,Đất!$B$9:$P$50,13,0)</f>
        <v>454960</v>
      </c>
      <c r="F22" s="7">
        <f>VLOOKUP(B22,Đất!$B$9:$P$50,15,0)</f>
        <v>1819840</v>
      </c>
      <c r="G22" s="7">
        <f>VLOOKUP(B22,Cây!$B$9:$J$28,9,0)</f>
        <v>156000</v>
      </c>
    </row>
    <row r="23" spans="1:7" ht="33.6">
      <c r="A23" s="3">
        <v>16</v>
      </c>
      <c r="B23" s="73" t="s">
        <v>89</v>
      </c>
      <c r="C23" s="5" t="s">
        <v>237</v>
      </c>
      <c r="D23" s="7">
        <f t="shared" si="1"/>
        <v>2340000</v>
      </c>
      <c r="E23" s="7">
        <f>VLOOKUP(B23,Đất!$B$9:$P$50,13,0)</f>
        <v>468000</v>
      </c>
      <c r="F23" s="7">
        <f>VLOOKUP(B23,Đất!$B$9:$P$50,15,0)</f>
        <v>1872000</v>
      </c>
      <c r="G23" s="7"/>
    </row>
    <row r="24" spans="1:7">
      <c r="A24" s="3">
        <v>17</v>
      </c>
      <c r="B24" s="73" t="s">
        <v>90</v>
      </c>
      <c r="C24" s="73" t="s">
        <v>239</v>
      </c>
      <c r="D24" s="7">
        <f t="shared" si="1"/>
        <v>2340000</v>
      </c>
      <c r="E24" s="7">
        <f>VLOOKUP(B24,Đất!$B$9:$P$50,13,0)</f>
        <v>468000</v>
      </c>
      <c r="F24" s="7">
        <f>VLOOKUP(B24,Đất!$B$9:$P$50,15,0)</f>
        <v>1872000</v>
      </c>
      <c r="G24" s="7"/>
    </row>
    <row r="25" spans="1:7">
      <c r="A25" s="3">
        <v>18</v>
      </c>
      <c r="B25" s="73" t="s">
        <v>216</v>
      </c>
      <c r="C25" s="73" t="s">
        <v>239</v>
      </c>
      <c r="D25" s="7">
        <f t="shared" si="1"/>
        <v>1993000</v>
      </c>
      <c r="E25" s="7">
        <f>VLOOKUP(B25,Đất!$B$9:$P$50,13,0)</f>
        <v>398560</v>
      </c>
      <c r="F25" s="7">
        <f>VLOOKUP(B25,Đất!$B$9:$P$50,15,0)</f>
        <v>1594240</v>
      </c>
      <c r="G25" s="7"/>
    </row>
    <row r="26" spans="1:7">
      <c r="A26" s="3">
        <v>19</v>
      </c>
      <c r="B26" s="73" t="s">
        <v>91</v>
      </c>
      <c r="C26" s="73" t="s">
        <v>239</v>
      </c>
      <c r="D26" s="7">
        <f t="shared" si="1"/>
        <v>3195000</v>
      </c>
      <c r="E26" s="7">
        <f>VLOOKUP(B26,Đất!$B$9:$P$50,13,0)</f>
        <v>639000</v>
      </c>
      <c r="F26" s="7">
        <f>VLOOKUP(B26,Đất!$B$9:$P$50,15,0)</f>
        <v>2556000</v>
      </c>
      <c r="G26" s="7"/>
    </row>
    <row r="27" spans="1:7">
      <c r="A27" s="3">
        <v>20</v>
      </c>
      <c r="B27" s="73" t="s">
        <v>240</v>
      </c>
      <c r="C27" s="73" t="s">
        <v>239</v>
      </c>
      <c r="D27" s="7">
        <f t="shared" si="1"/>
        <v>2340000</v>
      </c>
      <c r="E27" s="7">
        <f>VLOOKUP(B27,Đất!$B$9:$P$50,13,0)</f>
        <v>468000</v>
      </c>
      <c r="F27" s="7">
        <f>VLOOKUP(B27,Đất!$B$9:$P$50,15,0)</f>
        <v>1872000</v>
      </c>
      <c r="G27" s="7"/>
    </row>
    <row r="28" spans="1:7">
      <c r="A28" s="3">
        <v>21</v>
      </c>
      <c r="B28" s="73" t="s">
        <v>92</v>
      </c>
      <c r="C28" s="73" t="s">
        <v>239</v>
      </c>
      <c r="D28" s="7">
        <f t="shared" si="1"/>
        <v>2305000</v>
      </c>
      <c r="E28" s="7">
        <f>VLOOKUP(B28,Đất!$B$9:$P$50,13,0)</f>
        <v>451200</v>
      </c>
      <c r="F28" s="7">
        <f>VLOOKUP(B28,Đất!$B$9:$P$50,15,0)</f>
        <v>1804800</v>
      </c>
      <c r="G28" s="7">
        <f>VLOOKUP(B28,Cây!$B$9:$J$28,9,0)</f>
        <v>48880</v>
      </c>
    </row>
    <row r="29" spans="1:7">
      <c r="A29" s="3">
        <v>22</v>
      </c>
      <c r="B29" s="73" t="s">
        <v>93</v>
      </c>
      <c r="C29" s="73" t="s">
        <v>239</v>
      </c>
      <c r="D29" s="7">
        <f t="shared" si="1"/>
        <v>1128000</v>
      </c>
      <c r="E29" s="7">
        <f>VLOOKUP(B29,Đất!$B$9:$P$50,13,0)</f>
        <v>225600</v>
      </c>
      <c r="F29" s="7">
        <f>VLOOKUP(B29,Đất!$B$9:$P$50,15,0)</f>
        <v>902400</v>
      </c>
      <c r="G29" s="7"/>
    </row>
    <row r="30" spans="1:7">
      <c r="A30" s="3">
        <v>23</v>
      </c>
      <c r="B30" s="73" t="s">
        <v>94</v>
      </c>
      <c r="C30" s="73" t="s">
        <v>239</v>
      </c>
      <c r="D30" s="7">
        <f t="shared" si="1"/>
        <v>2305000</v>
      </c>
      <c r="E30" s="7">
        <f>VLOOKUP(B30,Đất!$B$9:$P$50,13,0)</f>
        <v>451200</v>
      </c>
      <c r="F30" s="7">
        <f>VLOOKUP(B30,Đất!$B$9:$P$50,15,0)</f>
        <v>1804800</v>
      </c>
      <c r="G30" s="7">
        <f>VLOOKUP(B30,Cây!$B$9:$J$28,9,0)</f>
        <v>48880</v>
      </c>
    </row>
    <row r="31" spans="1:7">
      <c r="A31" s="3">
        <v>24</v>
      </c>
      <c r="B31" s="73" t="s">
        <v>95</v>
      </c>
      <c r="C31" s="73" t="s">
        <v>239</v>
      </c>
      <c r="D31" s="7">
        <f t="shared" si="1"/>
        <v>2305000</v>
      </c>
      <c r="E31" s="7">
        <f>VLOOKUP(B31,Đất!$B$9:$P$50,13,0)</f>
        <v>451200</v>
      </c>
      <c r="F31" s="7">
        <f>VLOOKUP(B31,Đất!$B$9:$P$50,15,0)</f>
        <v>1804800</v>
      </c>
      <c r="G31" s="7">
        <f>VLOOKUP(B31,Cây!$B$9:$J$28,9,0)</f>
        <v>48880</v>
      </c>
    </row>
    <row r="32" spans="1:7">
      <c r="A32" s="3">
        <v>25</v>
      </c>
      <c r="B32" s="73" t="s">
        <v>96</v>
      </c>
      <c r="C32" s="73" t="s">
        <v>239</v>
      </c>
      <c r="D32" s="7">
        <f t="shared" si="1"/>
        <v>2256000</v>
      </c>
      <c r="E32" s="7">
        <f>VLOOKUP(B32,Đất!$B$9:$P$50,13,0)</f>
        <v>451200</v>
      </c>
      <c r="F32" s="7">
        <f>VLOOKUP(B32,Đất!$B$9:$P$50,15,0)</f>
        <v>1804800</v>
      </c>
      <c r="G32" s="7"/>
    </row>
    <row r="33" spans="1:8">
      <c r="A33" s="3">
        <v>26</v>
      </c>
      <c r="B33" s="73" t="s">
        <v>97</v>
      </c>
      <c r="C33" s="73" t="s">
        <v>239</v>
      </c>
      <c r="D33" s="7">
        <f t="shared" si="1"/>
        <v>2256000</v>
      </c>
      <c r="E33" s="7">
        <f>VLOOKUP(B33,Đất!$B$9:$P$50,13,0)</f>
        <v>451200</v>
      </c>
      <c r="F33" s="7">
        <f>VLOOKUP(B33,Đất!$B$9:$P$50,15,0)</f>
        <v>1804800</v>
      </c>
      <c r="G33" s="7"/>
    </row>
    <row r="34" spans="1:8">
      <c r="A34" s="3">
        <v>27</v>
      </c>
      <c r="B34" s="73" t="s">
        <v>98</v>
      </c>
      <c r="C34" s="73" t="s">
        <v>239</v>
      </c>
      <c r="D34" s="7">
        <f t="shared" si="1"/>
        <v>2312000</v>
      </c>
      <c r="E34" s="7">
        <f>VLOOKUP(B34,Đất!$B$9:$P$50,13,0)</f>
        <v>451200</v>
      </c>
      <c r="F34" s="7">
        <f>VLOOKUP(B34,Đất!$B$9:$P$50,15,0)</f>
        <v>1804800</v>
      </c>
      <c r="G34" s="7">
        <f>VLOOKUP(B34,Cây!$B$9:$J$28,9,0)</f>
        <v>56400</v>
      </c>
    </row>
    <row r="35" spans="1:8">
      <c r="A35" s="3">
        <v>28</v>
      </c>
      <c r="B35" s="73" t="s">
        <v>99</v>
      </c>
      <c r="C35" s="73" t="s">
        <v>239</v>
      </c>
      <c r="D35" s="7">
        <f t="shared" si="1"/>
        <v>2775000</v>
      </c>
      <c r="E35" s="7">
        <f>VLOOKUP(B35,Đất!$B$9:$P$50,13,0)</f>
        <v>555000</v>
      </c>
      <c r="F35" s="7">
        <f>VLOOKUP(B35,Đất!$B$9:$P$50,15,0)</f>
        <v>2220000</v>
      </c>
      <c r="G35" s="7"/>
    </row>
    <row r="36" spans="1:8">
      <c r="A36" s="3">
        <v>29</v>
      </c>
      <c r="B36" s="73" t="s">
        <v>76</v>
      </c>
      <c r="C36" s="73" t="s">
        <v>235</v>
      </c>
      <c r="D36" s="7">
        <f>ROUND(SUM(E36:G36),-3)</f>
        <v>1452000</v>
      </c>
      <c r="E36" s="7">
        <f>VLOOKUP(B36,Đất!$B$9:$P$50,13,0)</f>
        <v>290400</v>
      </c>
      <c r="F36" s="7">
        <f>VLOOKUP(B36,Đất!$B$9:$P$50,15,0)</f>
        <v>1161600</v>
      </c>
      <c r="G36" s="7"/>
      <c r="H36" s="179" t="s">
        <v>242</v>
      </c>
    </row>
    <row r="37" spans="1:8">
      <c r="A37" s="3">
        <v>30</v>
      </c>
      <c r="B37" s="73" t="s">
        <v>78</v>
      </c>
      <c r="C37" s="73" t="s">
        <v>235</v>
      </c>
      <c r="D37" s="7">
        <f t="shared" ref="D37:D41" si="2">ROUND(SUM(E37:G37),-3)</f>
        <v>1128000</v>
      </c>
      <c r="E37" s="7">
        <f>VLOOKUP(B37,Đất!$B$9:$P$50,13,0)</f>
        <v>225600</v>
      </c>
      <c r="F37" s="7">
        <f>VLOOKUP(B37,Đất!$B$9:$P$50,15,0)</f>
        <v>902400</v>
      </c>
      <c r="G37" s="7"/>
      <c r="H37" s="179" t="s">
        <v>242</v>
      </c>
    </row>
    <row r="38" spans="1:8">
      <c r="A38" s="3">
        <v>31</v>
      </c>
      <c r="B38" s="73" t="s">
        <v>84</v>
      </c>
      <c r="C38" s="73" t="s">
        <v>236</v>
      </c>
      <c r="D38" s="7">
        <f t="shared" si="2"/>
        <v>1767000</v>
      </c>
      <c r="E38" s="7">
        <f>VLOOKUP(B38,Đất!$B$9:$P$50,13,0)</f>
        <v>353440</v>
      </c>
      <c r="F38" s="7">
        <f>VLOOKUP(B38,Đất!$B$9:$P$50,15,0)</f>
        <v>1413760</v>
      </c>
      <c r="G38" s="7"/>
      <c r="H38" s="179" t="s">
        <v>242</v>
      </c>
    </row>
    <row r="39" spans="1:8">
      <c r="A39" s="3">
        <v>32</v>
      </c>
      <c r="B39" s="73" t="s">
        <v>85</v>
      </c>
      <c r="C39" s="73" t="s">
        <v>236</v>
      </c>
      <c r="D39" s="7">
        <f t="shared" si="2"/>
        <v>1452000</v>
      </c>
      <c r="E39" s="7">
        <f>VLOOKUP(B39,Đất!$B$9:$P$50,13,0)</f>
        <v>290400</v>
      </c>
      <c r="F39" s="7">
        <f>VLOOKUP(B39,Đất!$B$9:$P$50,15,0)</f>
        <v>1161600</v>
      </c>
      <c r="G39" s="7"/>
      <c r="H39" s="179" t="s">
        <v>242</v>
      </c>
    </row>
    <row r="40" spans="1:8">
      <c r="A40" s="3">
        <v>33</v>
      </c>
      <c r="B40" s="73" t="s">
        <v>87</v>
      </c>
      <c r="C40" s="146" t="s">
        <v>237</v>
      </c>
      <c r="D40" s="7">
        <f t="shared" si="2"/>
        <v>1993000</v>
      </c>
      <c r="E40" s="7">
        <f>VLOOKUP(B40,Đất!$B$9:$P$50,13,0)</f>
        <v>398560</v>
      </c>
      <c r="F40" s="7">
        <f>VLOOKUP(B40,Đất!$B$9:$P$50,15,0)</f>
        <v>1594240</v>
      </c>
      <c r="G40" s="7"/>
      <c r="H40" s="179" t="s">
        <v>242</v>
      </c>
    </row>
    <row r="41" spans="1:8">
      <c r="A41" s="3">
        <v>34</v>
      </c>
      <c r="B41" s="73" t="s">
        <v>100</v>
      </c>
      <c r="C41" s="73" t="s">
        <v>239</v>
      </c>
      <c r="D41" s="7">
        <f t="shared" si="2"/>
        <v>2256000</v>
      </c>
      <c r="E41" s="7">
        <f>VLOOKUP(B41,Đất!$B$9:$P$50,13,0)</f>
        <v>451200</v>
      </c>
      <c r="F41" s="7">
        <f>VLOOKUP(B41,Đất!$B$9:$P$50,15,0)</f>
        <v>1804800</v>
      </c>
      <c r="G41" s="7"/>
      <c r="H41" s="179" t="s">
        <v>242</v>
      </c>
    </row>
  </sheetData>
  <autoFilter ref="A6:G35"/>
  <mergeCells count="9">
    <mergeCell ref="A4:A5"/>
    <mergeCell ref="E4:F4"/>
    <mergeCell ref="A3:G3"/>
    <mergeCell ref="A2:G2"/>
    <mergeCell ref="A1:G1"/>
    <mergeCell ref="G4:G5"/>
    <mergeCell ref="D4:D5"/>
    <mergeCell ref="C4:C5"/>
    <mergeCell ref="B4:B5"/>
  </mergeCells>
  <conditionalFormatting sqref="B22">
    <cfRule type="duplicateValues" dxfId="4" priority="1"/>
  </conditionalFormatting>
  <pageMargins left="0.78740157480314965" right="0.59055118110236227" top="0.59055118110236227" bottom="0.59055118110236227" header="0.31496062992125984" footer="0.31496062992125984"/>
  <pageSetup paperSize="9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65"/>
  <sheetViews>
    <sheetView view="pageBreakPreview" topLeftCell="A31" zoomScale="70" zoomScaleSheetLayoutView="70" workbookViewId="0">
      <selection activeCell="E8" sqref="E8"/>
    </sheetView>
  </sheetViews>
  <sheetFormatPr defaultColWidth="8.90625" defaultRowHeight="15.6"/>
  <cols>
    <col min="1" max="1" width="3" style="11" customWidth="1"/>
    <col min="2" max="2" width="15" style="12" customWidth="1"/>
    <col min="3" max="3" width="6.81640625" style="83" customWidth="1"/>
    <col min="4" max="4" width="7.36328125" style="11" customWidth="1"/>
    <col min="5" max="5" width="5.90625" style="75" customWidth="1"/>
    <col min="6" max="6" width="6" style="11" bestFit="1" customWidth="1"/>
    <col min="7" max="7" width="6.1796875" style="13" bestFit="1" customWidth="1"/>
    <col min="8" max="8" width="6.08984375" style="11" bestFit="1" customWidth="1"/>
    <col min="9" max="9" width="7.81640625" style="11" customWidth="1"/>
    <col min="10" max="11" width="5.81640625" style="11" customWidth="1"/>
    <col min="12" max="12" width="5.36328125" style="11" customWidth="1"/>
    <col min="13" max="13" width="9.54296875" style="11" customWidth="1"/>
    <col min="14" max="14" width="11.08984375" style="11" customWidth="1"/>
    <col min="15" max="15" width="4.81640625" style="11" customWidth="1"/>
    <col min="16" max="16" width="11.36328125" style="11" customWidth="1"/>
    <col min="17" max="17" width="6.90625" style="11" hidden="1" customWidth="1"/>
    <col min="18" max="18" width="6.6328125" style="11" hidden="1" customWidth="1"/>
    <col min="19" max="19" width="16.90625" style="11" hidden="1" customWidth="1"/>
    <col min="20" max="20" width="8.1796875" style="11" hidden="1" customWidth="1"/>
    <col min="21" max="22" width="0" style="11" hidden="1" customWidth="1"/>
    <col min="23" max="23" width="8.90625" style="95"/>
    <col min="24" max="26" width="8.90625" style="11"/>
    <col min="27" max="27" width="9.1796875" style="11" bestFit="1" customWidth="1"/>
    <col min="28" max="16384" width="8.90625" style="11"/>
  </cols>
  <sheetData>
    <row r="1" spans="1:28">
      <c r="A1" s="153" t="s">
        <v>43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28">
      <c r="A2" s="154" t="str">
        <f>Tổng!A2</f>
        <v>Công trình: Cải tạo nâng cấp lộ 973, 974  trung gian 2 Hữu Lũng,huyện Hữu Lũng vận hành cấp điện áp 35kV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Z2" s="11" t="s">
        <v>68</v>
      </c>
      <c r="AA2" s="11" t="s">
        <v>69</v>
      </c>
      <c r="AB2" s="11" t="s">
        <v>215</v>
      </c>
    </row>
    <row r="3" spans="1:28">
      <c r="A3" s="155" t="str">
        <f>Tổng!A3</f>
        <v>(Kèm theo Thông báo số       /TB-CNPTQĐ ngày   tháng 4 năm 2026 
của Chi nhánh phát triển quỹ đất khu vực Hữu Lũng)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Z3" s="24" t="s">
        <v>37</v>
      </c>
      <c r="AA3" s="25">
        <v>60000</v>
      </c>
      <c r="AB3" s="24">
        <v>4</v>
      </c>
    </row>
    <row r="4" spans="1:28">
      <c r="A4" s="10"/>
      <c r="C4" s="79"/>
      <c r="D4" s="13"/>
      <c r="G4" s="99"/>
      <c r="H4" s="13"/>
      <c r="I4" s="14"/>
      <c r="L4" s="12"/>
      <c r="M4" s="156"/>
      <c r="N4" s="156"/>
      <c r="O4" s="15"/>
      <c r="P4" s="15"/>
      <c r="Z4" s="25" t="s">
        <v>134</v>
      </c>
      <c r="AA4" s="25">
        <v>60000</v>
      </c>
      <c r="AB4" s="24">
        <v>4</v>
      </c>
    </row>
    <row r="5" spans="1:28" ht="69" customHeight="1">
      <c r="A5" s="157" t="s">
        <v>1</v>
      </c>
      <c r="B5" s="158" t="s">
        <v>2</v>
      </c>
      <c r="C5" s="159" t="s">
        <v>3</v>
      </c>
      <c r="D5" s="159"/>
      <c r="E5" s="159"/>
      <c r="F5" s="159"/>
      <c r="G5" s="159" t="s">
        <v>13</v>
      </c>
      <c r="H5" s="159"/>
      <c r="I5" s="159"/>
      <c r="J5" s="159"/>
      <c r="K5" s="159" t="s">
        <v>4</v>
      </c>
      <c r="L5" s="159" t="s">
        <v>5</v>
      </c>
      <c r="M5" s="163" t="s">
        <v>51</v>
      </c>
      <c r="N5" s="17" t="s">
        <v>6</v>
      </c>
      <c r="O5" s="162" t="s">
        <v>47</v>
      </c>
      <c r="P5" s="162"/>
      <c r="Q5" s="160" t="s">
        <v>15</v>
      </c>
      <c r="R5" s="160"/>
      <c r="S5" s="160"/>
      <c r="T5" s="160"/>
      <c r="U5" s="160"/>
      <c r="V5" s="160" t="s">
        <v>22</v>
      </c>
      <c r="W5" s="161" t="s">
        <v>16</v>
      </c>
      <c r="Z5" s="25" t="s">
        <v>53</v>
      </c>
      <c r="AA5" s="25">
        <v>53000</v>
      </c>
      <c r="AB5" s="24">
        <v>4</v>
      </c>
    </row>
    <row r="6" spans="1:28" ht="80.400000000000006">
      <c r="A6" s="157"/>
      <c r="B6" s="158"/>
      <c r="C6" s="80" t="s">
        <v>7</v>
      </c>
      <c r="D6" s="16" t="s">
        <v>8</v>
      </c>
      <c r="E6" s="76" t="s">
        <v>9</v>
      </c>
      <c r="F6" s="16" t="s">
        <v>10</v>
      </c>
      <c r="G6" s="100" t="s">
        <v>36</v>
      </c>
      <c r="H6" s="16" t="s">
        <v>8</v>
      </c>
      <c r="I6" s="20" t="s">
        <v>14</v>
      </c>
      <c r="J6" s="16" t="s">
        <v>10</v>
      </c>
      <c r="K6" s="159"/>
      <c r="L6" s="159"/>
      <c r="M6" s="164"/>
      <c r="N6" s="17" t="s">
        <v>11</v>
      </c>
      <c r="O6" s="18" t="s">
        <v>12</v>
      </c>
      <c r="P6" s="17" t="s">
        <v>11</v>
      </c>
      <c r="Q6" s="19" t="s">
        <v>17</v>
      </c>
      <c r="R6" s="19" t="s">
        <v>18</v>
      </c>
      <c r="S6" s="19" t="s">
        <v>19</v>
      </c>
      <c r="T6" s="21" t="s">
        <v>20</v>
      </c>
      <c r="U6" s="19" t="s">
        <v>21</v>
      </c>
      <c r="V6" s="160"/>
      <c r="W6" s="161"/>
      <c r="Z6" s="24" t="s">
        <v>54</v>
      </c>
      <c r="AA6" s="25">
        <v>53000</v>
      </c>
      <c r="AB6" s="24">
        <v>4</v>
      </c>
    </row>
    <row r="7" spans="1:28">
      <c r="A7" s="22">
        <v>1</v>
      </c>
      <c r="B7" s="84">
        <v>2</v>
      </c>
      <c r="C7" s="81">
        <v>3</v>
      </c>
      <c r="D7" s="22">
        <v>4</v>
      </c>
      <c r="E7" s="77">
        <v>5</v>
      </c>
      <c r="F7" s="22">
        <v>6</v>
      </c>
      <c r="G7" s="101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3">
        <v>13</v>
      </c>
      <c r="N7" s="23">
        <v>14</v>
      </c>
      <c r="O7" s="23">
        <v>16</v>
      </c>
      <c r="P7" s="23">
        <v>17</v>
      </c>
      <c r="Q7" s="22">
        <v>18</v>
      </c>
      <c r="R7" s="22">
        <v>19</v>
      </c>
      <c r="S7" s="22">
        <v>20</v>
      </c>
      <c r="T7" s="22">
        <v>21</v>
      </c>
      <c r="U7" s="22">
        <v>22</v>
      </c>
      <c r="V7" s="22">
        <v>23</v>
      </c>
      <c r="W7" s="96">
        <v>24</v>
      </c>
      <c r="Z7" s="24" t="s">
        <v>50</v>
      </c>
      <c r="AA7" s="25">
        <v>47000</v>
      </c>
      <c r="AB7" s="24">
        <v>4</v>
      </c>
    </row>
    <row r="8" spans="1:28">
      <c r="A8" s="24"/>
      <c r="B8" s="90" t="s">
        <v>49</v>
      </c>
      <c r="C8" s="82"/>
      <c r="D8" s="25"/>
      <c r="E8" s="25">
        <f>E9+E12+E13+E16+E17+E18+E19+E20+E21+E22+E23+E24+E25+E28+E29+E30+E31+E32+E33+E36+E37+E38+E39+E40+E41+E42+E43+E44+E45+E46+E47+E48+E49+E50</f>
        <v>248.75000000000009</v>
      </c>
      <c r="F8" s="25"/>
      <c r="G8" s="102"/>
      <c r="H8" s="25"/>
      <c r="I8" s="25"/>
      <c r="J8" s="25"/>
      <c r="K8" s="25"/>
      <c r="L8" s="25"/>
      <c r="M8" s="25"/>
      <c r="N8" s="25">
        <f>N9+N12+N13+N16+N17+N18+N19+N20+N21+N22+N23+N24+N25+N28+N29+N30+N31+N32+N33+N36+N37+N38+N39+N40+N41+N42+N43+N44+N45+N46+N47+N48+N49+N50</f>
        <v>14021390</v>
      </c>
      <c r="O8" s="25"/>
      <c r="P8" s="25">
        <f>P9+P12+P13+P16+P17+P18+P19+P20+P21+P22+P23+P24+P25+P28+P29+P30+P31+P32+P33+P36+P37+P38+P39+P40+P41+P42+P43+P44+P45+P46+P47+P48+P49+P50</f>
        <v>56085560</v>
      </c>
      <c r="Q8" s="24"/>
      <c r="R8" s="24"/>
      <c r="S8" s="24"/>
      <c r="T8" s="24"/>
      <c r="U8" s="24"/>
      <c r="V8" s="24"/>
      <c r="W8" s="97"/>
      <c r="Z8" s="24" t="s">
        <v>52</v>
      </c>
      <c r="AA8" s="25">
        <v>40000</v>
      </c>
      <c r="AB8" s="24">
        <v>4</v>
      </c>
    </row>
    <row r="9" spans="1:28">
      <c r="A9" s="24">
        <v>1</v>
      </c>
      <c r="B9" s="93" t="s">
        <v>70</v>
      </c>
      <c r="C9" s="98"/>
      <c r="D9" s="25"/>
      <c r="E9" s="25">
        <f>SUM(E10:E11)</f>
        <v>7.8</v>
      </c>
      <c r="F9" s="25"/>
      <c r="G9" s="102"/>
      <c r="H9" s="25"/>
      <c r="I9" s="25"/>
      <c r="J9" s="25"/>
      <c r="K9" s="25"/>
      <c r="L9" s="25"/>
      <c r="M9" s="25"/>
      <c r="N9" s="25">
        <f>SUM(N10:N11)</f>
        <v>413400</v>
      </c>
      <c r="O9" s="25"/>
      <c r="P9" s="25">
        <f>SUM(P10:P11)</f>
        <v>1653600</v>
      </c>
      <c r="Q9" s="25"/>
      <c r="R9" s="25"/>
      <c r="S9" s="25"/>
      <c r="T9" s="25"/>
      <c r="U9" s="25"/>
      <c r="V9" s="25"/>
      <c r="W9" s="97"/>
      <c r="Z9" s="24" t="s">
        <v>62</v>
      </c>
      <c r="AA9" s="25">
        <v>9000</v>
      </c>
      <c r="AB9" s="24">
        <v>2</v>
      </c>
    </row>
    <row r="10" spans="1:28">
      <c r="A10" s="24"/>
      <c r="B10" s="93"/>
      <c r="C10" s="98">
        <v>57</v>
      </c>
      <c r="D10" s="25" t="s">
        <v>101</v>
      </c>
      <c r="E10" s="78">
        <v>3.9</v>
      </c>
      <c r="F10" s="25" t="s">
        <v>53</v>
      </c>
      <c r="G10" s="98">
        <v>57</v>
      </c>
      <c r="H10" s="25">
        <v>382</v>
      </c>
      <c r="I10" s="25">
        <v>196.7</v>
      </c>
      <c r="J10" s="25" t="s">
        <v>141</v>
      </c>
      <c r="K10" s="25" t="s">
        <v>53</v>
      </c>
      <c r="L10" s="25"/>
      <c r="M10" s="25">
        <f>VLOOKUP(K10,$Z$3:$AB$13,2,0)</f>
        <v>53000</v>
      </c>
      <c r="N10" s="25">
        <f>E10*M10</f>
        <v>206700</v>
      </c>
      <c r="O10" s="25">
        <f>VLOOKUP(K10,$Z$3:$AB$13,3,0)</f>
        <v>4</v>
      </c>
      <c r="P10" s="25">
        <f>E10*M10*O10</f>
        <v>826800</v>
      </c>
      <c r="Q10" s="25">
        <f t="shared" ref="Q10" si="0">H10*P10</f>
        <v>315837600</v>
      </c>
      <c r="R10" s="25">
        <v>5</v>
      </c>
      <c r="S10" s="25">
        <f t="shared" ref="S10" si="1">H10*P10*R10</f>
        <v>1579188000</v>
      </c>
      <c r="T10" s="25" t="e">
        <f t="shared" ref="T10" si="2">K10*S10</f>
        <v>#VALUE!</v>
      </c>
      <c r="U10" s="25">
        <v>6</v>
      </c>
      <c r="V10" s="25" t="e">
        <f t="shared" ref="V10" si="3">K10*S10*U10</f>
        <v>#VALUE!</v>
      </c>
      <c r="W10" s="97" t="s">
        <v>145</v>
      </c>
      <c r="Z10" s="24" t="s">
        <v>61</v>
      </c>
      <c r="AA10" s="25">
        <v>0</v>
      </c>
      <c r="AB10" s="24">
        <v>0</v>
      </c>
    </row>
    <row r="11" spans="1:28">
      <c r="A11" s="24"/>
      <c r="B11" s="93"/>
      <c r="C11" s="98">
        <v>57</v>
      </c>
      <c r="D11" s="25" t="s">
        <v>102</v>
      </c>
      <c r="E11" s="78">
        <v>3.9</v>
      </c>
      <c r="F11" s="25" t="s">
        <v>53</v>
      </c>
      <c r="G11" s="98">
        <v>57</v>
      </c>
      <c r="H11" s="25">
        <v>410</v>
      </c>
      <c r="I11" s="25">
        <v>607.9</v>
      </c>
      <c r="J11" s="25" t="s">
        <v>141</v>
      </c>
      <c r="K11" s="25" t="s">
        <v>53</v>
      </c>
      <c r="L11" s="25"/>
      <c r="M11" s="25">
        <f>VLOOKUP(K11,$Z$3:$AB$13,2,0)</f>
        <v>53000</v>
      </c>
      <c r="N11" s="25">
        <f t="shared" ref="N11:N44" si="4">E11*M11</f>
        <v>206700</v>
      </c>
      <c r="O11" s="25">
        <f>VLOOKUP(K11,$Z$3:$AB$13,3,0)</f>
        <v>4</v>
      </c>
      <c r="P11" s="25">
        <f t="shared" ref="P11:P44" si="5">E11*M11*O11</f>
        <v>826800</v>
      </c>
      <c r="Q11" s="24"/>
      <c r="R11" s="24"/>
      <c r="S11" s="24"/>
      <c r="T11" s="24"/>
      <c r="U11" s="24"/>
      <c r="V11" s="24"/>
      <c r="W11" s="97" t="s">
        <v>145</v>
      </c>
      <c r="Z11" s="24">
        <v>0</v>
      </c>
      <c r="AA11" s="24">
        <v>0</v>
      </c>
      <c r="AB11" s="24">
        <v>0</v>
      </c>
    </row>
    <row r="12" spans="1:28" ht="31.2">
      <c r="A12" s="24">
        <v>2</v>
      </c>
      <c r="B12" s="93" t="s">
        <v>71</v>
      </c>
      <c r="C12" s="82">
        <v>69</v>
      </c>
      <c r="D12" s="25" t="s">
        <v>103</v>
      </c>
      <c r="E12" s="78">
        <v>9.68</v>
      </c>
      <c r="F12" s="25" t="s">
        <v>50</v>
      </c>
      <c r="G12" s="102">
        <v>69</v>
      </c>
      <c r="H12" s="25">
        <v>441</v>
      </c>
      <c r="I12" s="25">
        <v>236.3</v>
      </c>
      <c r="J12" s="25" t="s">
        <v>142</v>
      </c>
      <c r="K12" s="25" t="s">
        <v>50</v>
      </c>
      <c r="L12" s="25"/>
      <c r="M12" s="25">
        <f>VLOOKUP(K12,$Z$3:$AB$13,2,0)</f>
        <v>47000</v>
      </c>
      <c r="N12" s="25">
        <f t="shared" si="4"/>
        <v>454960</v>
      </c>
      <c r="O12" s="25">
        <f>VLOOKUP(K12,$Z$3:$AB$13,3,0)</f>
        <v>4</v>
      </c>
      <c r="P12" s="25">
        <f t="shared" si="5"/>
        <v>1819840</v>
      </c>
      <c r="Q12" s="24"/>
      <c r="R12" s="24"/>
      <c r="S12" s="24"/>
      <c r="T12" s="24"/>
      <c r="U12" s="24"/>
      <c r="V12" s="24"/>
      <c r="W12" s="97" t="s">
        <v>146</v>
      </c>
      <c r="Z12" s="24"/>
      <c r="AA12" s="24"/>
      <c r="AB12" s="24"/>
    </row>
    <row r="13" spans="1:28">
      <c r="A13" s="24">
        <v>3</v>
      </c>
      <c r="B13" s="93" t="s">
        <v>72</v>
      </c>
      <c r="C13" s="82"/>
      <c r="D13" s="25"/>
      <c r="E13" s="25">
        <f>SUM(E14:E15)</f>
        <v>11.25</v>
      </c>
      <c r="F13" s="25"/>
      <c r="G13" s="102"/>
      <c r="H13" s="25"/>
      <c r="I13" s="25"/>
      <c r="J13" s="25"/>
      <c r="K13" s="25"/>
      <c r="L13" s="25"/>
      <c r="M13" s="25"/>
      <c r="N13" s="25">
        <f>SUM(N14:N15)</f>
        <v>675000</v>
      </c>
      <c r="O13" s="25"/>
      <c r="P13" s="25">
        <f>SUM(P14:P15)</f>
        <v>2700000</v>
      </c>
      <c r="Q13" s="24"/>
      <c r="R13" s="24"/>
      <c r="S13" s="24"/>
      <c r="T13" s="24"/>
      <c r="U13" s="24"/>
      <c r="V13" s="24"/>
      <c r="W13" s="97"/>
      <c r="Z13" s="24" t="s">
        <v>63</v>
      </c>
      <c r="AA13" s="24">
        <v>0</v>
      </c>
      <c r="AB13" s="24">
        <v>0</v>
      </c>
    </row>
    <row r="14" spans="1:28">
      <c r="A14" s="24"/>
      <c r="B14" s="93"/>
      <c r="C14" s="98">
        <v>70</v>
      </c>
      <c r="D14" s="25" t="s">
        <v>104</v>
      </c>
      <c r="E14" s="78">
        <v>3.73</v>
      </c>
      <c r="F14" s="25" t="s">
        <v>134</v>
      </c>
      <c r="G14" s="102">
        <v>70</v>
      </c>
      <c r="H14" s="25">
        <v>199</v>
      </c>
      <c r="I14" s="25">
        <v>534.6</v>
      </c>
      <c r="J14" s="25" t="s">
        <v>143</v>
      </c>
      <c r="K14" s="25" t="s">
        <v>134</v>
      </c>
      <c r="L14" s="25"/>
      <c r="M14" s="25">
        <f t="shared" ref="M14:M24" si="6">VLOOKUP(K14,$Z$3:$AB$13,2,0)</f>
        <v>60000</v>
      </c>
      <c r="N14" s="25">
        <f t="shared" si="4"/>
        <v>223800</v>
      </c>
      <c r="O14" s="25">
        <f t="shared" ref="O14:O24" si="7">VLOOKUP(K14,$Z$3:$AB$13,3,0)</f>
        <v>4</v>
      </c>
      <c r="P14" s="25">
        <f t="shared" si="5"/>
        <v>895200</v>
      </c>
      <c r="Q14" s="24"/>
      <c r="R14" s="24"/>
      <c r="S14" s="24"/>
      <c r="T14" s="24"/>
      <c r="U14" s="24"/>
      <c r="V14" s="24"/>
      <c r="W14" s="97" t="s">
        <v>147</v>
      </c>
    </row>
    <row r="15" spans="1:28">
      <c r="A15" s="24"/>
      <c r="B15" s="93"/>
      <c r="C15" s="98">
        <v>70</v>
      </c>
      <c r="D15" s="25" t="s">
        <v>60</v>
      </c>
      <c r="E15" s="78">
        <v>7.52</v>
      </c>
      <c r="F15" s="25" t="s">
        <v>134</v>
      </c>
      <c r="G15" s="102">
        <v>70</v>
      </c>
      <c r="H15" s="25">
        <v>18</v>
      </c>
      <c r="I15" s="25">
        <v>1314.9</v>
      </c>
      <c r="J15" s="25" t="s">
        <v>143</v>
      </c>
      <c r="K15" s="25" t="s">
        <v>134</v>
      </c>
      <c r="L15" s="25"/>
      <c r="M15" s="25">
        <f t="shared" si="6"/>
        <v>60000</v>
      </c>
      <c r="N15" s="25">
        <f t="shared" si="4"/>
        <v>451200</v>
      </c>
      <c r="O15" s="25">
        <f t="shared" si="7"/>
        <v>4</v>
      </c>
      <c r="P15" s="25">
        <f t="shared" si="5"/>
        <v>1804800</v>
      </c>
      <c r="Q15" s="24"/>
      <c r="R15" s="24"/>
      <c r="S15" s="24"/>
      <c r="T15" s="24"/>
      <c r="U15" s="24"/>
      <c r="V15" s="24"/>
      <c r="W15" s="97" t="s">
        <v>148</v>
      </c>
    </row>
    <row r="16" spans="1:28">
      <c r="A16" s="24">
        <v>4</v>
      </c>
      <c r="B16" s="93" t="s">
        <v>73</v>
      </c>
      <c r="C16" s="98">
        <v>70</v>
      </c>
      <c r="D16" s="25" t="s">
        <v>105</v>
      </c>
      <c r="E16" s="78">
        <v>3.8</v>
      </c>
      <c r="F16" s="25" t="s">
        <v>37</v>
      </c>
      <c r="G16" s="102">
        <v>70</v>
      </c>
      <c r="H16" s="25">
        <v>200</v>
      </c>
      <c r="I16" s="25">
        <v>707.1</v>
      </c>
      <c r="J16" s="25" t="s">
        <v>144</v>
      </c>
      <c r="K16" s="25" t="s">
        <v>37</v>
      </c>
      <c r="L16" s="25"/>
      <c r="M16" s="25">
        <f t="shared" si="6"/>
        <v>60000</v>
      </c>
      <c r="N16" s="25">
        <f t="shared" si="4"/>
        <v>228000</v>
      </c>
      <c r="O16" s="25">
        <f t="shared" si="7"/>
        <v>4</v>
      </c>
      <c r="P16" s="25">
        <f t="shared" si="5"/>
        <v>912000</v>
      </c>
      <c r="Q16" s="24"/>
      <c r="R16" s="24"/>
      <c r="S16" s="24"/>
      <c r="T16" s="24"/>
      <c r="U16" s="24"/>
      <c r="V16" s="24"/>
      <c r="W16" s="97" t="s">
        <v>147</v>
      </c>
    </row>
    <row r="17" spans="1:23" ht="16.8">
      <c r="A17" s="24">
        <v>5</v>
      </c>
      <c r="B17" s="94" t="s">
        <v>74</v>
      </c>
      <c r="C17" s="98">
        <v>70</v>
      </c>
      <c r="D17" s="25" t="s">
        <v>106</v>
      </c>
      <c r="E17" s="78">
        <v>3.9</v>
      </c>
      <c r="F17" s="25" t="s">
        <v>134</v>
      </c>
      <c r="G17" s="102">
        <v>70</v>
      </c>
      <c r="H17" s="25">
        <v>69</v>
      </c>
      <c r="I17" s="25">
        <v>1039.9000000000001</v>
      </c>
      <c r="J17" s="25" t="s">
        <v>143</v>
      </c>
      <c r="K17" s="25" t="s">
        <v>134</v>
      </c>
      <c r="L17" s="25"/>
      <c r="M17" s="25">
        <f t="shared" si="6"/>
        <v>60000</v>
      </c>
      <c r="N17" s="25">
        <f t="shared" si="4"/>
        <v>234000</v>
      </c>
      <c r="O17" s="25">
        <f t="shared" si="7"/>
        <v>4</v>
      </c>
      <c r="P17" s="25">
        <f t="shared" si="5"/>
        <v>936000</v>
      </c>
      <c r="Q17" s="24"/>
      <c r="R17" s="24"/>
      <c r="S17" s="24"/>
      <c r="T17" s="24"/>
      <c r="U17" s="24"/>
      <c r="V17" s="24"/>
      <c r="W17" s="97" t="s">
        <v>149</v>
      </c>
    </row>
    <row r="18" spans="1:23">
      <c r="A18" s="24">
        <v>6</v>
      </c>
      <c r="B18" s="93" t="s">
        <v>75</v>
      </c>
      <c r="C18" s="98">
        <v>70</v>
      </c>
      <c r="D18" s="25" t="s">
        <v>56</v>
      </c>
      <c r="E18" s="78">
        <v>3.9</v>
      </c>
      <c r="F18" s="25" t="s">
        <v>134</v>
      </c>
      <c r="G18" s="102">
        <v>70</v>
      </c>
      <c r="H18" s="25">
        <v>34</v>
      </c>
      <c r="I18" s="25">
        <v>1111.4000000000001</v>
      </c>
      <c r="J18" s="25" t="s">
        <v>143</v>
      </c>
      <c r="K18" s="25" t="s">
        <v>134</v>
      </c>
      <c r="L18" s="25"/>
      <c r="M18" s="25">
        <f t="shared" si="6"/>
        <v>60000</v>
      </c>
      <c r="N18" s="25">
        <f t="shared" si="4"/>
        <v>234000</v>
      </c>
      <c r="O18" s="25">
        <f t="shared" si="7"/>
        <v>4</v>
      </c>
      <c r="P18" s="25">
        <f t="shared" si="5"/>
        <v>936000</v>
      </c>
      <c r="Q18" s="24"/>
      <c r="R18" s="24"/>
      <c r="S18" s="24"/>
      <c r="T18" s="24"/>
      <c r="U18" s="24"/>
      <c r="V18" s="24"/>
      <c r="W18" s="97" t="s">
        <v>149</v>
      </c>
    </row>
    <row r="19" spans="1:23">
      <c r="A19" s="24">
        <v>7</v>
      </c>
      <c r="B19" s="93" t="s">
        <v>77</v>
      </c>
      <c r="C19" s="98">
        <v>70</v>
      </c>
      <c r="D19" s="25" t="s">
        <v>108</v>
      </c>
      <c r="E19" s="78">
        <v>4.84</v>
      </c>
      <c r="F19" s="25" t="s">
        <v>134</v>
      </c>
      <c r="G19" s="102">
        <v>70</v>
      </c>
      <c r="H19" s="25">
        <v>74</v>
      </c>
      <c r="I19" s="25">
        <v>130.30000000000001</v>
      </c>
      <c r="J19" s="25" t="s">
        <v>143</v>
      </c>
      <c r="K19" s="25" t="s">
        <v>134</v>
      </c>
      <c r="L19" s="25"/>
      <c r="M19" s="25">
        <f t="shared" si="6"/>
        <v>60000</v>
      </c>
      <c r="N19" s="25">
        <f t="shared" si="4"/>
        <v>290400</v>
      </c>
      <c r="O19" s="25">
        <f t="shared" si="7"/>
        <v>4</v>
      </c>
      <c r="P19" s="25">
        <f t="shared" si="5"/>
        <v>1161600</v>
      </c>
      <c r="Q19" s="24"/>
      <c r="R19" s="24"/>
      <c r="S19" s="24"/>
      <c r="T19" s="24"/>
      <c r="U19" s="24"/>
      <c r="V19" s="24"/>
      <c r="W19" s="97" t="s">
        <v>150</v>
      </c>
    </row>
    <row r="20" spans="1:23">
      <c r="A20" s="24">
        <v>8</v>
      </c>
      <c r="B20" s="93" t="s">
        <v>79</v>
      </c>
      <c r="C20" s="98">
        <v>71</v>
      </c>
      <c r="D20" s="25" t="s">
        <v>110</v>
      </c>
      <c r="E20" s="78">
        <v>3.76</v>
      </c>
      <c r="F20" s="25" t="s">
        <v>37</v>
      </c>
      <c r="G20" s="102">
        <v>71</v>
      </c>
      <c r="H20" s="25">
        <v>67</v>
      </c>
      <c r="I20" s="25">
        <v>2015.2</v>
      </c>
      <c r="J20" s="25" t="s">
        <v>144</v>
      </c>
      <c r="K20" s="25" t="s">
        <v>37</v>
      </c>
      <c r="L20" s="25"/>
      <c r="M20" s="25">
        <f t="shared" si="6"/>
        <v>60000</v>
      </c>
      <c r="N20" s="25">
        <f t="shared" si="4"/>
        <v>225600</v>
      </c>
      <c r="O20" s="25">
        <f t="shared" si="7"/>
        <v>4</v>
      </c>
      <c r="P20" s="25">
        <f t="shared" si="5"/>
        <v>902400</v>
      </c>
      <c r="Q20" s="24"/>
      <c r="R20" s="24"/>
      <c r="S20" s="24"/>
      <c r="T20" s="24"/>
      <c r="U20" s="24"/>
      <c r="V20" s="24"/>
      <c r="W20" s="97" t="s">
        <v>151</v>
      </c>
    </row>
    <row r="21" spans="1:23">
      <c r="A21" s="24">
        <v>9</v>
      </c>
      <c r="B21" s="93" t="s">
        <v>80</v>
      </c>
      <c r="C21" s="98">
        <v>71</v>
      </c>
      <c r="D21" s="25" t="s">
        <v>111</v>
      </c>
      <c r="E21" s="78">
        <v>7.52</v>
      </c>
      <c r="F21" s="25" t="s">
        <v>37</v>
      </c>
      <c r="G21" s="102">
        <v>71</v>
      </c>
      <c r="H21" s="25">
        <v>128</v>
      </c>
      <c r="I21" s="25">
        <v>1434.4</v>
      </c>
      <c r="J21" s="25" t="s">
        <v>144</v>
      </c>
      <c r="K21" s="25" t="s">
        <v>37</v>
      </c>
      <c r="L21" s="25"/>
      <c r="M21" s="25">
        <f t="shared" si="6"/>
        <v>60000</v>
      </c>
      <c r="N21" s="25">
        <f t="shared" si="4"/>
        <v>451200</v>
      </c>
      <c r="O21" s="25">
        <f t="shared" si="7"/>
        <v>4</v>
      </c>
      <c r="P21" s="25">
        <f t="shared" si="5"/>
        <v>1804800</v>
      </c>
      <c r="Q21" s="24"/>
      <c r="R21" s="24"/>
      <c r="S21" s="24"/>
      <c r="T21" s="24"/>
      <c r="U21" s="24"/>
      <c r="V21" s="24"/>
      <c r="W21" s="97" t="s">
        <v>152</v>
      </c>
    </row>
    <row r="22" spans="1:23" ht="16.5" customHeight="1">
      <c r="A22" s="24">
        <v>10</v>
      </c>
      <c r="B22" s="93" t="s">
        <v>81</v>
      </c>
      <c r="C22" s="98">
        <v>71</v>
      </c>
      <c r="D22" s="25" t="s">
        <v>112</v>
      </c>
      <c r="E22" s="78">
        <v>7.52</v>
      </c>
      <c r="F22" s="25" t="s">
        <v>37</v>
      </c>
      <c r="G22" s="102">
        <v>71</v>
      </c>
      <c r="H22" s="25">
        <v>57</v>
      </c>
      <c r="I22" s="25">
        <v>768.4</v>
      </c>
      <c r="J22" s="25" t="s">
        <v>144</v>
      </c>
      <c r="K22" s="25" t="s">
        <v>37</v>
      </c>
      <c r="L22" s="25"/>
      <c r="M22" s="25">
        <f t="shared" si="6"/>
        <v>60000</v>
      </c>
      <c r="N22" s="25">
        <f t="shared" si="4"/>
        <v>451200</v>
      </c>
      <c r="O22" s="25">
        <f t="shared" si="7"/>
        <v>4</v>
      </c>
      <c r="P22" s="25">
        <f t="shared" si="5"/>
        <v>1804800</v>
      </c>
      <c r="Q22" s="24"/>
      <c r="R22" s="24"/>
      <c r="S22" s="24"/>
      <c r="T22" s="24"/>
      <c r="U22" s="24"/>
      <c r="V22" s="24"/>
      <c r="W22" s="97" t="s">
        <v>153</v>
      </c>
    </row>
    <row r="23" spans="1:23">
      <c r="A23" s="24">
        <v>11</v>
      </c>
      <c r="B23" s="93" t="s">
        <v>82</v>
      </c>
      <c r="C23" s="98">
        <v>72</v>
      </c>
      <c r="D23" s="25" t="s">
        <v>113</v>
      </c>
      <c r="E23" s="78">
        <v>7.52</v>
      </c>
      <c r="F23" s="25" t="s">
        <v>50</v>
      </c>
      <c r="G23" s="102">
        <v>72</v>
      </c>
      <c r="H23" s="25">
        <v>75</v>
      </c>
      <c r="I23" s="25">
        <v>6644.9</v>
      </c>
      <c r="J23" s="25" t="s">
        <v>142</v>
      </c>
      <c r="K23" s="25" t="s">
        <v>50</v>
      </c>
      <c r="L23" s="25"/>
      <c r="M23" s="25">
        <f t="shared" si="6"/>
        <v>47000</v>
      </c>
      <c r="N23" s="25">
        <f t="shared" si="4"/>
        <v>353440</v>
      </c>
      <c r="O23" s="25">
        <f t="shared" si="7"/>
        <v>4</v>
      </c>
      <c r="P23" s="25">
        <f t="shared" si="5"/>
        <v>1413760</v>
      </c>
      <c r="Q23" s="24"/>
      <c r="R23" s="24"/>
      <c r="S23" s="24"/>
      <c r="T23" s="24"/>
      <c r="U23" s="24"/>
      <c r="V23" s="24"/>
      <c r="W23" s="97" t="s">
        <v>154</v>
      </c>
    </row>
    <row r="24" spans="1:23">
      <c r="A24" s="24">
        <v>12</v>
      </c>
      <c r="B24" s="93" t="s">
        <v>83</v>
      </c>
      <c r="C24" s="98">
        <v>70</v>
      </c>
      <c r="D24" s="25" t="s">
        <v>114</v>
      </c>
      <c r="E24" s="78">
        <v>7.52</v>
      </c>
      <c r="F24" s="25" t="s">
        <v>50</v>
      </c>
      <c r="G24" s="102">
        <v>70</v>
      </c>
      <c r="H24" s="25">
        <v>68</v>
      </c>
      <c r="I24" s="25">
        <v>8709.2999999999993</v>
      </c>
      <c r="J24" s="25" t="s">
        <v>142</v>
      </c>
      <c r="K24" s="25" t="s">
        <v>50</v>
      </c>
      <c r="L24" s="25"/>
      <c r="M24" s="25">
        <f t="shared" si="6"/>
        <v>47000</v>
      </c>
      <c r="N24" s="25">
        <f t="shared" si="4"/>
        <v>353440</v>
      </c>
      <c r="O24" s="25">
        <f t="shared" si="7"/>
        <v>4</v>
      </c>
      <c r="P24" s="25">
        <f t="shared" si="5"/>
        <v>1413760</v>
      </c>
      <c r="Q24" s="24"/>
      <c r="R24" s="24"/>
      <c r="S24" s="24"/>
      <c r="T24" s="24"/>
      <c r="U24" s="24"/>
      <c r="V24" s="24"/>
      <c r="W24" s="97" t="s">
        <v>155</v>
      </c>
    </row>
    <row r="25" spans="1:23">
      <c r="A25" s="24">
        <v>13</v>
      </c>
      <c r="B25" s="93" t="s">
        <v>86</v>
      </c>
      <c r="C25" s="82"/>
      <c r="D25" s="25"/>
      <c r="E25" s="25">
        <f>SUM(E26:E27)</f>
        <v>12.36</v>
      </c>
      <c r="F25" s="25"/>
      <c r="G25" s="102"/>
      <c r="H25" s="25"/>
      <c r="I25" s="25"/>
      <c r="J25" s="25"/>
      <c r="K25" s="25"/>
      <c r="L25" s="25"/>
      <c r="M25" s="25"/>
      <c r="N25" s="25">
        <f>SUM(N26:N27)</f>
        <v>741600</v>
      </c>
      <c r="O25" s="25"/>
      <c r="P25" s="25">
        <f>SUM(P26:P27)</f>
        <v>2966400</v>
      </c>
      <c r="Q25" s="24"/>
      <c r="R25" s="24"/>
      <c r="S25" s="24"/>
      <c r="T25" s="24"/>
      <c r="U25" s="24"/>
      <c r="V25" s="24"/>
      <c r="W25" s="97"/>
    </row>
    <row r="26" spans="1:23">
      <c r="A26" s="24"/>
      <c r="B26" s="93"/>
      <c r="C26" s="98">
        <v>72</v>
      </c>
      <c r="D26" s="25" t="s">
        <v>117</v>
      </c>
      <c r="E26" s="78">
        <v>4.84</v>
      </c>
      <c r="F26" s="25" t="s">
        <v>135</v>
      </c>
      <c r="G26" s="102">
        <v>72</v>
      </c>
      <c r="H26" s="25">
        <v>187</v>
      </c>
      <c r="I26" s="25">
        <v>681.4</v>
      </c>
      <c r="J26" s="25" t="s">
        <v>144</v>
      </c>
      <c r="K26" s="25" t="s">
        <v>37</v>
      </c>
      <c r="L26" s="25"/>
      <c r="M26" s="25">
        <f t="shared" ref="M26:M32" si="8">VLOOKUP(K26,$Z$3:$AB$13,2,0)</f>
        <v>60000</v>
      </c>
      <c r="N26" s="25">
        <f t="shared" si="4"/>
        <v>290400</v>
      </c>
      <c r="O26" s="25">
        <f t="shared" ref="O26:O32" si="9">VLOOKUP(K26,$Z$3:$AB$13,3,0)</f>
        <v>4</v>
      </c>
      <c r="P26" s="25">
        <f t="shared" si="5"/>
        <v>1161600</v>
      </c>
      <c r="Q26" s="24"/>
      <c r="R26" s="24"/>
      <c r="S26" s="24"/>
      <c r="T26" s="24"/>
      <c r="U26" s="24"/>
      <c r="V26" s="24"/>
      <c r="W26" s="97" t="s">
        <v>157</v>
      </c>
    </row>
    <row r="27" spans="1:23">
      <c r="A27" s="24"/>
      <c r="B27" s="93"/>
      <c r="C27" s="98">
        <v>73</v>
      </c>
      <c r="D27" s="25" t="s">
        <v>57</v>
      </c>
      <c r="E27" s="78">
        <v>7.52</v>
      </c>
      <c r="F27" s="25" t="s">
        <v>135</v>
      </c>
      <c r="G27" s="102">
        <v>73</v>
      </c>
      <c r="H27" s="25">
        <v>70</v>
      </c>
      <c r="I27" s="25">
        <v>1203.0999999999999</v>
      </c>
      <c r="J27" s="25" t="s">
        <v>143</v>
      </c>
      <c r="K27" s="25" t="s">
        <v>134</v>
      </c>
      <c r="L27" s="25"/>
      <c r="M27" s="25">
        <f t="shared" si="8"/>
        <v>60000</v>
      </c>
      <c r="N27" s="25">
        <f t="shared" si="4"/>
        <v>451200</v>
      </c>
      <c r="O27" s="25">
        <f t="shared" si="9"/>
        <v>4</v>
      </c>
      <c r="P27" s="25">
        <f t="shared" si="5"/>
        <v>1804800</v>
      </c>
      <c r="Q27" s="24"/>
      <c r="R27" s="24"/>
      <c r="S27" s="24"/>
      <c r="T27" s="24"/>
      <c r="U27" s="24"/>
      <c r="V27" s="24"/>
      <c r="W27" s="97" t="s">
        <v>158</v>
      </c>
    </row>
    <row r="28" spans="1:23" ht="14.25" customHeight="1">
      <c r="A28" s="24">
        <v>14</v>
      </c>
      <c r="B28" s="93" t="s">
        <v>88</v>
      </c>
      <c r="C28" s="98">
        <v>74</v>
      </c>
      <c r="D28" s="25" t="s">
        <v>119</v>
      </c>
      <c r="E28" s="78">
        <v>11.09</v>
      </c>
      <c r="F28" s="25" t="s">
        <v>50</v>
      </c>
      <c r="G28" s="102">
        <v>74</v>
      </c>
      <c r="H28" s="25">
        <v>20</v>
      </c>
      <c r="I28" s="25">
        <v>1841.6</v>
      </c>
      <c r="J28" s="25" t="s">
        <v>142</v>
      </c>
      <c r="K28" s="25" t="s">
        <v>50</v>
      </c>
      <c r="L28" s="25"/>
      <c r="M28" s="25">
        <f t="shared" si="8"/>
        <v>47000</v>
      </c>
      <c r="N28" s="25">
        <f t="shared" si="4"/>
        <v>521230</v>
      </c>
      <c r="O28" s="25">
        <f t="shared" si="9"/>
        <v>4</v>
      </c>
      <c r="P28" s="25">
        <f t="shared" si="5"/>
        <v>2084920</v>
      </c>
      <c r="Q28" s="24"/>
      <c r="R28" s="24"/>
      <c r="S28" s="24"/>
      <c r="T28" s="24"/>
      <c r="U28" s="24"/>
      <c r="V28" s="24"/>
      <c r="W28" s="97" t="s">
        <v>160</v>
      </c>
    </row>
    <row r="29" spans="1:23" ht="15" customHeight="1">
      <c r="A29" s="24">
        <v>15</v>
      </c>
      <c r="B29" s="93" t="s">
        <v>238</v>
      </c>
      <c r="C29" s="98">
        <v>74</v>
      </c>
      <c r="D29" s="25" t="s">
        <v>120</v>
      </c>
      <c r="E29" s="78">
        <v>9.68</v>
      </c>
      <c r="F29" s="25" t="s">
        <v>50</v>
      </c>
      <c r="G29" s="102">
        <v>74</v>
      </c>
      <c r="H29" s="25">
        <v>5</v>
      </c>
      <c r="I29" s="25">
        <v>3260.9</v>
      </c>
      <c r="J29" s="25" t="s">
        <v>142</v>
      </c>
      <c r="K29" s="25" t="s">
        <v>50</v>
      </c>
      <c r="L29" s="25"/>
      <c r="M29" s="25">
        <f t="shared" si="8"/>
        <v>47000</v>
      </c>
      <c r="N29" s="25">
        <f t="shared" si="4"/>
        <v>454960</v>
      </c>
      <c r="O29" s="25">
        <f t="shared" si="9"/>
        <v>4</v>
      </c>
      <c r="P29" s="25">
        <f t="shared" si="5"/>
        <v>1819840</v>
      </c>
      <c r="Q29" s="24"/>
      <c r="R29" s="24"/>
      <c r="S29" s="24"/>
      <c r="T29" s="24"/>
      <c r="U29" s="24"/>
      <c r="V29" s="24"/>
      <c r="W29" s="97" t="s">
        <v>161</v>
      </c>
    </row>
    <row r="30" spans="1:23">
      <c r="A30" s="24">
        <v>16</v>
      </c>
      <c r="B30" s="93" t="s">
        <v>89</v>
      </c>
      <c r="C30" s="24">
        <v>62</v>
      </c>
      <c r="D30" s="24" t="s">
        <v>121</v>
      </c>
      <c r="E30" s="92">
        <v>7.8</v>
      </c>
      <c r="F30" s="24" t="s">
        <v>134</v>
      </c>
      <c r="G30" s="103">
        <v>62</v>
      </c>
      <c r="H30" s="24">
        <v>167</v>
      </c>
      <c r="I30" s="24">
        <v>816</v>
      </c>
      <c r="J30" s="24" t="s">
        <v>143</v>
      </c>
      <c r="K30" s="24" t="s">
        <v>134</v>
      </c>
      <c r="L30" s="24"/>
      <c r="M30" s="25">
        <f t="shared" si="8"/>
        <v>60000</v>
      </c>
      <c r="N30" s="25">
        <f t="shared" si="4"/>
        <v>468000</v>
      </c>
      <c r="O30" s="25">
        <f t="shared" si="9"/>
        <v>4</v>
      </c>
      <c r="P30" s="25">
        <f t="shared" si="5"/>
        <v>1872000</v>
      </c>
      <c r="Q30" s="24"/>
      <c r="R30" s="24"/>
      <c r="S30" s="24"/>
      <c r="T30" s="24"/>
      <c r="U30" s="24"/>
      <c r="V30" s="24"/>
      <c r="W30" s="97" t="s">
        <v>162</v>
      </c>
    </row>
    <row r="31" spans="1:23">
      <c r="A31" s="24">
        <v>17</v>
      </c>
      <c r="B31" s="93" t="s">
        <v>90</v>
      </c>
      <c r="C31" s="24">
        <v>62</v>
      </c>
      <c r="D31" s="24" t="s">
        <v>122</v>
      </c>
      <c r="E31" s="92">
        <v>7.8</v>
      </c>
      <c r="F31" s="24" t="s">
        <v>134</v>
      </c>
      <c r="G31" s="103">
        <v>62</v>
      </c>
      <c r="H31" s="24">
        <v>129</v>
      </c>
      <c r="I31" s="24">
        <v>676.9</v>
      </c>
      <c r="J31" s="24" t="s">
        <v>143</v>
      </c>
      <c r="K31" s="24" t="s">
        <v>134</v>
      </c>
      <c r="L31" s="24"/>
      <c r="M31" s="25">
        <f t="shared" si="8"/>
        <v>60000</v>
      </c>
      <c r="N31" s="25">
        <f t="shared" si="4"/>
        <v>468000</v>
      </c>
      <c r="O31" s="25">
        <f t="shared" si="9"/>
        <v>4</v>
      </c>
      <c r="P31" s="25">
        <f t="shared" si="5"/>
        <v>1872000</v>
      </c>
      <c r="Q31" s="24"/>
      <c r="R31" s="24"/>
      <c r="S31" s="24"/>
      <c r="T31" s="24"/>
      <c r="U31" s="24"/>
      <c r="V31" s="24"/>
      <c r="W31" s="97" t="s">
        <v>163</v>
      </c>
    </row>
    <row r="32" spans="1:23">
      <c r="A32" s="24">
        <v>18</v>
      </c>
      <c r="B32" s="93" t="s">
        <v>216</v>
      </c>
      <c r="C32" s="24">
        <v>63</v>
      </c>
      <c r="D32" s="24" t="s">
        <v>59</v>
      </c>
      <c r="E32" s="92">
        <v>7.52</v>
      </c>
      <c r="F32" s="24" t="s">
        <v>53</v>
      </c>
      <c r="G32" s="103">
        <v>63</v>
      </c>
      <c r="H32" s="24">
        <v>11</v>
      </c>
      <c r="I32" s="24">
        <v>641.70000000000005</v>
      </c>
      <c r="J32" s="24" t="s">
        <v>141</v>
      </c>
      <c r="K32" s="24" t="s">
        <v>53</v>
      </c>
      <c r="L32" s="24"/>
      <c r="M32" s="25">
        <f t="shared" si="8"/>
        <v>53000</v>
      </c>
      <c r="N32" s="25">
        <f t="shared" si="4"/>
        <v>398560</v>
      </c>
      <c r="O32" s="25">
        <f t="shared" si="9"/>
        <v>4</v>
      </c>
      <c r="P32" s="25">
        <f t="shared" si="5"/>
        <v>1594240</v>
      </c>
      <c r="Q32" s="24"/>
      <c r="R32" s="24"/>
      <c r="S32" s="24"/>
      <c r="T32" s="24"/>
      <c r="U32" s="24"/>
      <c r="V32" s="24"/>
      <c r="W32" s="97" t="s">
        <v>164</v>
      </c>
    </row>
    <row r="33" spans="1:24">
      <c r="A33" s="24">
        <v>19</v>
      </c>
      <c r="B33" s="93" t="s">
        <v>91</v>
      </c>
      <c r="C33" s="91"/>
      <c r="D33" s="24"/>
      <c r="E33" s="25">
        <f>SUM(E34:E35)</f>
        <v>11.559999999999999</v>
      </c>
      <c r="F33" s="24"/>
      <c r="G33" s="103"/>
      <c r="H33" s="24"/>
      <c r="I33" s="24"/>
      <c r="J33" s="24"/>
      <c r="K33" s="24"/>
      <c r="L33" s="24"/>
      <c r="M33" s="25"/>
      <c r="N33" s="25">
        <f>SUM(N34:N35)</f>
        <v>639000</v>
      </c>
      <c r="O33" s="25"/>
      <c r="P33" s="25">
        <f>SUM(P34:P35)</f>
        <v>2556000</v>
      </c>
      <c r="Q33" s="24"/>
      <c r="R33" s="24"/>
      <c r="S33" s="24"/>
      <c r="T33" s="24"/>
      <c r="U33" s="24"/>
      <c r="V33" s="24"/>
      <c r="W33" s="97"/>
    </row>
    <row r="34" spans="1:24">
      <c r="A34" s="24"/>
      <c r="B34" s="11"/>
      <c r="C34" s="24">
        <v>62</v>
      </c>
      <c r="D34" s="24" t="s">
        <v>123</v>
      </c>
      <c r="E34" s="92">
        <v>7.8</v>
      </c>
      <c r="F34" s="24" t="s">
        <v>50</v>
      </c>
      <c r="G34" s="103">
        <v>62</v>
      </c>
      <c r="H34" s="24">
        <v>109</v>
      </c>
      <c r="I34" s="24">
        <v>1216.5999999999999</v>
      </c>
      <c r="J34" s="24" t="s">
        <v>141</v>
      </c>
      <c r="K34" s="24" t="s">
        <v>53</v>
      </c>
      <c r="L34" s="24"/>
      <c r="M34" s="25">
        <f t="shared" ref="M34:M44" si="10">VLOOKUP(K34,$Z$3:$AB$13,2,0)</f>
        <v>53000</v>
      </c>
      <c r="N34" s="25">
        <f t="shared" si="4"/>
        <v>413400</v>
      </c>
      <c r="O34" s="25">
        <f t="shared" ref="O34:O44" si="11">VLOOKUP(K34,$Z$3:$AB$13,3,0)</f>
        <v>4</v>
      </c>
      <c r="P34" s="25">
        <f t="shared" si="5"/>
        <v>1653600</v>
      </c>
      <c r="Q34" s="24"/>
      <c r="R34" s="24"/>
      <c r="S34" s="24"/>
      <c r="T34" s="24"/>
      <c r="U34" s="24"/>
      <c r="V34" s="24"/>
      <c r="W34" s="97" t="s">
        <v>165</v>
      </c>
    </row>
    <row r="35" spans="1:24">
      <c r="A35" s="24"/>
      <c r="B35" s="93"/>
      <c r="C35" s="24">
        <v>63</v>
      </c>
      <c r="D35" s="24" t="s">
        <v>126</v>
      </c>
      <c r="E35" s="92">
        <v>3.76</v>
      </c>
      <c r="F35" s="24" t="s">
        <v>134</v>
      </c>
      <c r="G35" s="103">
        <v>63</v>
      </c>
      <c r="H35" s="24">
        <v>141</v>
      </c>
      <c r="I35" s="24">
        <v>538.79999999999995</v>
      </c>
      <c r="J35" s="24" t="s">
        <v>143</v>
      </c>
      <c r="K35" s="24" t="s">
        <v>134</v>
      </c>
      <c r="L35" s="24"/>
      <c r="M35" s="25">
        <f t="shared" si="10"/>
        <v>60000</v>
      </c>
      <c r="N35" s="25">
        <f t="shared" si="4"/>
        <v>225600</v>
      </c>
      <c r="O35" s="25">
        <f t="shared" si="11"/>
        <v>4</v>
      </c>
      <c r="P35" s="25">
        <f t="shared" si="5"/>
        <v>902400</v>
      </c>
      <c r="Q35" s="24"/>
      <c r="R35" s="24"/>
      <c r="S35" s="24"/>
      <c r="T35" s="24"/>
      <c r="U35" s="24"/>
      <c r="V35" s="24"/>
      <c r="W35" s="97" t="s">
        <v>168</v>
      </c>
    </row>
    <row r="36" spans="1:24">
      <c r="A36" s="24">
        <v>20</v>
      </c>
      <c r="B36" s="93" t="s">
        <v>240</v>
      </c>
      <c r="C36" s="24">
        <v>62</v>
      </c>
      <c r="D36" s="24" t="s">
        <v>124</v>
      </c>
      <c r="E36" s="92">
        <v>7.8</v>
      </c>
      <c r="F36" s="24" t="s">
        <v>134</v>
      </c>
      <c r="G36" s="103">
        <v>62</v>
      </c>
      <c r="H36" s="24">
        <v>224</v>
      </c>
      <c r="I36" s="24">
        <v>255.5</v>
      </c>
      <c r="J36" s="24" t="s">
        <v>143</v>
      </c>
      <c r="K36" s="24" t="s">
        <v>134</v>
      </c>
      <c r="L36" s="24"/>
      <c r="M36" s="25">
        <f t="shared" si="10"/>
        <v>60000</v>
      </c>
      <c r="N36" s="25">
        <f t="shared" si="4"/>
        <v>468000</v>
      </c>
      <c r="O36" s="25">
        <f t="shared" si="11"/>
        <v>4</v>
      </c>
      <c r="P36" s="25">
        <f t="shared" si="5"/>
        <v>1872000</v>
      </c>
      <c r="Q36" s="24"/>
      <c r="R36" s="24"/>
      <c r="S36" s="24"/>
      <c r="T36" s="24"/>
      <c r="U36" s="24"/>
      <c r="V36" s="24"/>
      <c r="W36" s="97" t="s">
        <v>166</v>
      </c>
      <c r="X36" s="11" t="s">
        <v>217</v>
      </c>
    </row>
    <row r="37" spans="1:24">
      <c r="A37" s="24">
        <v>21</v>
      </c>
      <c r="B37" s="93" t="s">
        <v>92</v>
      </c>
      <c r="C37" s="24">
        <v>62</v>
      </c>
      <c r="D37" s="24" t="s">
        <v>125</v>
      </c>
      <c r="E37" s="92">
        <v>7.52</v>
      </c>
      <c r="F37" s="24" t="s">
        <v>134</v>
      </c>
      <c r="G37" s="103">
        <v>62</v>
      </c>
      <c r="H37" s="24">
        <v>178</v>
      </c>
      <c r="I37" s="24">
        <v>459.7</v>
      </c>
      <c r="J37" s="24" t="s">
        <v>143</v>
      </c>
      <c r="K37" s="24" t="s">
        <v>134</v>
      </c>
      <c r="L37" s="24"/>
      <c r="M37" s="25">
        <f t="shared" si="10"/>
        <v>60000</v>
      </c>
      <c r="N37" s="25">
        <f t="shared" si="4"/>
        <v>451200</v>
      </c>
      <c r="O37" s="25">
        <f t="shared" si="11"/>
        <v>4</v>
      </c>
      <c r="P37" s="25">
        <f t="shared" si="5"/>
        <v>1804800</v>
      </c>
      <c r="Q37" s="24"/>
      <c r="R37" s="24"/>
      <c r="S37" s="24"/>
      <c r="T37" s="24"/>
      <c r="U37" s="24"/>
      <c r="V37" s="24"/>
      <c r="W37" s="97" t="s">
        <v>167</v>
      </c>
    </row>
    <row r="38" spans="1:24">
      <c r="A38" s="24">
        <v>22</v>
      </c>
      <c r="B38" s="93" t="s">
        <v>93</v>
      </c>
      <c r="C38" s="24">
        <v>63</v>
      </c>
      <c r="D38" s="24" t="s">
        <v>127</v>
      </c>
      <c r="E38" s="92">
        <v>3.76</v>
      </c>
      <c r="F38" s="24" t="s">
        <v>134</v>
      </c>
      <c r="G38" s="103">
        <v>63</v>
      </c>
      <c r="H38" s="24">
        <v>140</v>
      </c>
      <c r="I38" s="24">
        <v>721.5</v>
      </c>
      <c r="J38" s="24" t="s">
        <v>143</v>
      </c>
      <c r="K38" s="24" t="s">
        <v>134</v>
      </c>
      <c r="L38" s="24"/>
      <c r="M38" s="25">
        <f t="shared" si="10"/>
        <v>60000</v>
      </c>
      <c r="N38" s="25">
        <f t="shared" si="4"/>
        <v>225600</v>
      </c>
      <c r="O38" s="25">
        <f t="shared" si="11"/>
        <v>4</v>
      </c>
      <c r="P38" s="25">
        <f t="shared" si="5"/>
        <v>902400</v>
      </c>
      <c r="Q38" s="24"/>
      <c r="R38" s="24"/>
      <c r="S38" s="24"/>
      <c r="T38" s="24"/>
      <c r="U38" s="24"/>
      <c r="V38" s="24"/>
      <c r="W38" s="97" t="s">
        <v>168</v>
      </c>
    </row>
    <row r="39" spans="1:24">
      <c r="A39" s="24">
        <v>23</v>
      </c>
      <c r="B39" s="93" t="s">
        <v>94</v>
      </c>
      <c r="C39" s="24">
        <v>63</v>
      </c>
      <c r="D39" s="24" t="s">
        <v>128</v>
      </c>
      <c r="E39" s="92">
        <v>7.52</v>
      </c>
      <c r="F39" s="24" t="s">
        <v>134</v>
      </c>
      <c r="G39" s="103">
        <v>63</v>
      </c>
      <c r="H39" s="24">
        <v>114</v>
      </c>
      <c r="I39" s="24">
        <v>1068</v>
      </c>
      <c r="J39" s="24" t="s">
        <v>143</v>
      </c>
      <c r="K39" s="24" t="s">
        <v>134</v>
      </c>
      <c r="L39" s="24"/>
      <c r="M39" s="25">
        <f t="shared" si="10"/>
        <v>60000</v>
      </c>
      <c r="N39" s="25">
        <f t="shared" si="4"/>
        <v>451200</v>
      </c>
      <c r="O39" s="25">
        <f t="shared" si="11"/>
        <v>4</v>
      </c>
      <c r="P39" s="25">
        <f t="shared" si="5"/>
        <v>1804800</v>
      </c>
      <c r="Q39" s="24"/>
      <c r="R39" s="24"/>
      <c r="S39" s="24"/>
      <c r="T39" s="24"/>
      <c r="U39" s="24"/>
      <c r="V39" s="24"/>
      <c r="W39" s="97" t="s">
        <v>169</v>
      </c>
    </row>
    <row r="40" spans="1:24">
      <c r="A40" s="24">
        <v>24</v>
      </c>
      <c r="B40" s="93" t="s">
        <v>95</v>
      </c>
      <c r="C40" s="24">
        <v>63</v>
      </c>
      <c r="D40" s="24" t="s">
        <v>129</v>
      </c>
      <c r="E40" s="92">
        <v>7.52</v>
      </c>
      <c r="F40" s="24" t="s">
        <v>134</v>
      </c>
      <c r="G40" s="103">
        <v>63</v>
      </c>
      <c r="H40" s="24">
        <v>82</v>
      </c>
      <c r="I40" s="24">
        <v>1456.6</v>
      </c>
      <c r="J40" s="24" t="s">
        <v>143</v>
      </c>
      <c r="K40" s="24" t="s">
        <v>134</v>
      </c>
      <c r="L40" s="24"/>
      <c r="M40" s="25">
        <f t="shared" si="10"/>
        <v>60000</v>
      </c>
      <c r="N40" s="25">
        <f t="shared" si="4"/>
        <v>451200</v>
      </c>
      <c r="O40" s="25">
        <f t="shared" si="11"/>
        <v>4</v>
      </c>
      <c r="P40" s="25">
        <f t="shared" si="5"/>
        <v>1804800</v>
      </c>
      <c r="Q40" s="24"/>
      <c r="R40" s="24"/>
      <c r="S40" s="24"/>
      <c r="T40" s="24"/>
      <c r="U40" s="24"/>
      <c r="V40" s="24"/>
      <c r="W40" s="97" t="s">
        <v>170</v>
      </c>
    </row>
    <row r="41" spans="1:24">
      <c r="A41" s="24">
        <v>25</v>
      </c>
      <c r="B41" s="93" t="s">
        <v>96</v>
      </c>
      <c r="C41" s="24">
        <v>63</v>
      </c>
      <c r="D41" s="24" t="s">
        <v>130</v>
      </c>
      <c r="E41" s="92">
        <v>7.52</v>
      </c>
      <c r="F41" s="24" t="s">
        <v>134</v>
      </c>
      <c r="G41" s="103">
        <v>63</v>
      </c>
      <c r="H41" s="24">
        <v>50</v>
      </c>
      <c r="I41" s="24">
        <v>629.4</v>
      </c>
      <c r="J41" s="24" t="s">
        <v>143</v>
      </c>
      <c r="K41" s="24" t="s">
        <v>134</v>
      </c>
      <c r="L41" s="24"/>
      <c r="M41" s="25">
        <f t="shared" si="10"/>
        <v>60000</v>
      </c>
      <c r="N41" s="25">
        <f t="shared" si="4"/>
        <v>451200</v>
      </c>
      <c r="O41" s="25">
        <f t="shared" si="11"/>
        <v>4</v>
      </c>
      <c r="P41" s="25">
        <f t="shared" si="5"/>
        <v>1804800</v>
      </c>
      <c r="Q41" s="24"/>
      <c r="R41" s="24"/>
      <c r="S41" s="24"/>
      <c r="T41" s="24"/>
      <c r="U41" s="24"/>
      <c r="V41" s="24"/>
      <c r="W41" s="97" t="s">
        <v>171</v>
      </c>
    </row>
    <row r="42" spans="1:24">
      <c r="A42" s="24">
        <v>26</v>
      </c>
      <c r="B42" s="93" t="s">
        <v>97</v>
      </c>
      <c r="C42" s="24">
        <v>63</v>
      </c>
      <c r="D42" s="24" t="s">
        <v>122</v>
      </c>
      <c r="E42" s="92">
        <v>7.52</v>
      </c>
      <c r="F42" s="24" t="s">
        <v>134</v>
      </c>
      <c r="G42" s="103">
        <v>63</v>
      </c>
      <c r="H42" s="24">
        <v>129</v>
      </c>
      <c r="I42" s="24">
        <v>1742.3</v>
      </c>
      <c r="J42" s="24" t="s">
        <v>143</v>
      </c>
      <c r="K42" s="24" t="s">
        <v>134</v>
      </c>
      <c r="L42" s="24"/>
      <c r="M42" s="25">
        <f t="shared" si="10"/>
        <v>60000</v>
      </c>
      <c r="N42" s="25">
        <f t="shared" si="4"/>
        <v>451200</v>
      </c>
      <c r="O42" s="25">
        <f t="shared" si="11"/>
        <v>4</v>
      </c>
      <c r="P42" s="25">
        <f t="shared" si="5"/>
        <v>1804800</v>
      </c>
      <c r="Q42" s="24"/>
      <c r="R42" s="24"/>
      <c r="S42" s="24"/>
      <c r="T42" s="24"/>
      <c r="U42" s="24"/>
      <c r="V42" s="24"/>
      <c r="W42" s="97" t="s">
        <v>172</v>
      </c>
    </row>
    <row r="43" spans="1:24">
      <c r="A43" s="24">
        <v>27</v>
      </c>
      <c r="B43" s="93" t="s">
        <v>98</v>
      </c>
      <c r="C43" s="24">
        <v>64</v>
      </c>
      <c r="D43" s="24" t="s">
        <v>131</v>
      </c>
      <c r="E43" s="92">
        <v>7.52</v>
      </c>
      <c r="F43" s="24" t="s">
        <v>134</v>
      </c>
      <c r="G43" s="103">
        <v>64</v>
      </c>
      <c r="H43" s="24">
        <v>111</v>
      </c>
      <c r="I43" s="24">
        <v>364.4</v>
      </c>
      <c r="J43" s="24" t="s">
        <v>143</v>
      </c>
      <c r="K43" s="24" t="s">
        <v>134</v>
      </c>
      <c r="L43" s="24"/>
      <c r="M43" s="25">
        <f t="shared" si="10"/>
        <v>60000</v>
      </c>
      <c r="N43" s="25">
        <f t="shared" si="4"/>
        <v>451200</v>
      </c>
      <c r="O43" s="25">
        <f t="shared" si="11"/>
        <v>4</v>
      </c>
      <c r="P43" s="25">
        <f t="shared" si="5"/>
        <v>1804800</v>
      </c>
      <c r="Q43" s="24"/>
      <c r="R43" s="24"/>
      <c r="S43" s="24"/>
      <c r="T43" s="24"/>
      <c r="U43" s="24"/>
      <c r="V43" s="24"/>
      <c r="W43" s="97" t="s">
        <v>173</v>
      </c>
    </row>
    <row r="44" spans="1:24">
      <c r="A44" s="24">
        <v>28</v>
      </c>
      <c r="B44" s="93" t="s">
        <v>99</v>
      </c>
      <c r="C44" s="24">
        <v>64</v>
      </c>
      <c r="D44" s="24" t="s">
        <v>132</v>
      </c>
      <c r="E44" s="92">
        <v>9.25</v>
      </c>
      <c r="F44" s="24" t="s">
        <v>134</v>
      </c>
      <c r="G44" s="103">
        <v>64</v>
      </c>
      <c r="H44" s="24">
        <v>87</v>
      </c>
      <c r="I44" s="24">
        <v>1012.8</v>
      </c>
      <c r="J44" s="24" t="s">
        <v>143</v>
      </c>
      <c r="K44" s="24" t="s">
        <v>134</v>
      </c>
      <c r="L44" s="24"/>
      <c r="M44" s="25">
        <f t="shared" si="10"/>
        <v>60000</v>
      </c>
      <c r="N44" s="25">
        <f t="shared" si="4"/>
        <v>555000</v>
      </c>
      <c r="O44" s="25">
        <f t="shared" si="11"/>
        <v>4</v>
      </c>
      <c r="P44" s="25">
        <f t="shared" si="5"/>
        <v>2220000</v>
      </c>
      <c r="Q44" s="24"/>
      <c r="R44" s="24"/>
      <c r="S44" s="24"/>
      <c r="T44" s="24"/>
      <c r="U44" s="24"/>
      <c r="V44" s="24"/>
      <c r="W44" s="97" t="s">
        <v>174</v>
      </c>
    </row>
    <row r="45" spans="1:24">
      <c r="A45" s="24">
        <v>29</v>
      </c>
      <c r="B45" s="93" t="s">
        <v>76</v>
      </c>
      <c r="C45" s="82"/>
      <c r="D45" s="25" t="s">
        <v>107</v>
      </c>
      <c r="E45" s="78">
        <v>4.84</v>
      </c>
      <c r="F45" s="25" t="s">
        <v>135</v>
      </c>
      <c r="G45" s="102" t="s">
        <v>136</v>
      </c>
      <c r="H45" s="25">
        <v>9</v>
      </c>
      <c r="I45" s="25">
        <v>703.3</v>
      </c>
      <c r="J45" s="25" t="s">
        <v>144</v>
      </c>
      <c r="K45" s="25" t="s">
        <v>37</v>
      </c>
      <c r="L45" s="24"/>
      <c r="M45" s="25">
        <f t="shared" ref="M45:M50" si="12">VLOOKUP(K45,$Z$3:$AB$13,2,0)</f>
        <v>60000</v>
      </c>
      <c r="N45" s="25">
        <f t="shared" ref="N45:N50" si="13">E45*M45</f>
        <v>290400</v>
      </c>
      <c r="O45" s="25">
        <f t="shared" ref="O45:O50" si="14">VLOOKUP(K45,$Z$3:$AB$13,3,0)</f>
        <v>4</v>
      </c>
      <c r="P45" s="25">
        <f t="shared" ref="P45:P50" si="15">E45*M45*O45</f>
        <v>1161600</v>
      </c>
      <c r="Q45" s="24"/>
      <c r="R45" s="24"/>
      <c r="S45" s="24"/>
      <c r="T45" s="24"/>
      <c r="U45" s="24"/>
      <c r="V45" s="24"/>
      <c r="W45" s="97" t="s">
        <v>150</v>
      </c>
    </row>
    <row r="46" spans="1:24">
      <c r="A46" s="24">
        <v>30</v>
      </c>
      <c r="B46" s="93" t="s">
        <v>78</v>
      </c>
      <c r="C46" s="82"/>
      <c r="D46" s="25" t="s">
        <v>109</v>
      </c>
      <c r="E46" s="78">
        <v>3.76</v>
      </c>
      <c r="F46" s="25" t="s">
        <v>37</v>
      </c>
      <c r="G46" s="102" t="s">
        <v>137</v>
      </c>
      <c r="H46" s="25">
        <v>90</v>
      </c>
      <c r="I46" s="25">
        <v>2221.5</v>
      </c>
      <c r="J46" s="25" t="s">
        <v>144</v>
      </c>
      <c r="K46" s="25" t="s">
        <v>37</v>
      </c>
      <c r="L46" s="24"/>
      <c r="M46" s="25">
        <f t="shared" si="12"/>
        <v>60000</v>
      </c>
      <c r="N46" s="25">
        <f t="shared" si="13"/>
        <v>225600</v>
      </c>
      <c r="O46" s="25">
        <f t="shared" si="14"/>
        <v>4</v>
      </c>
      <c r="P46" s="25">
        <f t="shared" si="15"/>
        <v>902400</v>
      </c>
      <c r="Q46" s="24"/>
      <c r="R46" s="24"/>
      <c r="S46" s="24"/>
      <c r="T46" s="24"/>
      <c r="U46" s="24"/>
      <c r="V46" s="24"/>
      <c r="W46" s="97" t="s">
        <v>151</v>
      </c>
    </row>
    <row r="47" spans="1:24">
      <c r="A47" s="24">
        <v>31</v>
      </c>
      <c r="B47" s="93" t="s">
        <v>84</v>
      </c>
      <c r="C47" s="82"/>
      <c r="D47" s="25" t="s">
        <v>115</v>
      </c>
      <c r="E47" s="78">
        <v>7.52</v>
      </c>
      <c r="F47" s="25" t="s">
        <v>50</v>
      </c>
      <c r="G47" s="102" t="s">
        <v>136</v>
      </c>
      <c r="H47" s="25">
        <v>130</v>
      </c>
      <c r="I47" s="25">
        <v>2676</v>
      </c>
      <c r="J47" s="25" t="s">
        <v>142</v>
      </c>
      <c r="K47" s="25" t="s">
        <v>50</v>
      </c>
      <c r="L47" s="24"/>
      <c r="M47" s="25">
        <f t="shared" si="12"/>
        <v>47000</v>
      </c>
      <c r="N47" s="25">
        <f t="shared" si="13"/>
        <v>353440</v>
      </c>
      <c r="O47" s="25">
        <f t="shared" si="14"/>
        <v>4</v>
      </c>
      <c r="P47" s="25">
        <f t="shared" si="15"/>
        <v>1413760</v>
      </c>
      <c r="Q47" s="24"/>
      <c r="R47" s="24"/>
      <c r="S47" s="24"/>
      <c r="T47" s="24"/>
      <c r="U47" s="24"/>
      <c r="V47" s="24"/>
      <c r="W47" s="97" t="s">
        <v>156</v>
      </c>
    </row>
    <row r="48" spans="1:24">
      <c r="A48" s="24">
        <v>32</v>
      </c>
      <c r="B48" s="93" t="s">
        <v>85</v>
      </c>
      <c r="C48" s="82"/>
      <c r="D48" s="25" t="s">
        <v>116</v>
      </c>
      <c r="E48" s="78">
        <v>4.84</v>
      </c>
      <c r="F48" s="25" t="s">
        <v>135</v>
      </c>
      <c r="G48" s="102" t="s">
        <v>138</v>
      </c>
      <c r="H48" s="25">
        <v>190</v>
      </c>
      <c r="I48" s="25">
        <v>1651.9</v>
      </c>
      <c r="J48" s="25" t="s">
        <v>144</v>
      </c>
      <c r="K48" s="25" t="s">
        <v>37</v>
      </c>
      <c r="L48" s="24"/>
      <c r="M48" s="25">
        <f t="shared" si="12"/>
        <v>60000</v>
      </c>
      <c r="N48" s="25">
        <f t="shared" si="13"/>
        <v>290400</v>
      </c>
      <c r="O48" s="25">
        <f t="shared" si="14"/>
        <v>4</v>
      </c>
      <c r="P48" s="25">
        <f t="shared" si="15"/>
        <v>1161600</v>
      </c>
      <c r="Q48" s="24"/>
      <c r="R48" s="24"/>
      <c r="S48" s="24"/>
      <c r="T48" s="24"/>
      <c r="U48" s="24"/>
      <c r="V48" s="24"/>
      <c r="W48" s="97" t="s">
        <v>157</v>
      </c>
    </row>
    <row r="49" spans="1:23">
      <c r="A49" s="24">
        <v>33</v>
      </c>
      <c r="B49" s="93" t="s">
        <v>87</v>
      </c>
      <c r="C49" s="82"/>
      <c r="D49" s="25" t="s">
        <v>118</v>
      </c>
      <c r="E49" s="78">
        <v>7.52</v>
      </c>
      <c r="F49" s="25" t="s">
        <v>53</v>
      </c>
      <c r="G49" s="102" t="s">
        <v>139</v>
      </c>
      <c r="H49" s="25">
        <v>92</v>
      </c>
      <c r="I49" s="25">
        <v>212.2</v>
      </c>
      <c r="J49" s="25" t="s">
        <v>141</v>
      </c>
      <c r="K49" s="25" t="s">
        <v>54</v>
      </c>
      <c r="L49" s="24"/>
      <c r="M49" s="25">
        <f t="shared" si="12"/>
        <v>53000</v>
      </c>
      <c r="N49" s="25">
        <f t="shared" si="13"/>
        <v>398560</v>
      </c>
      <c r="O49" s="25">
        <f t="shared" si="14"/>
        <v>4</v>
      </c>
      <c r="P49" s="25">
        <f t="shared" si="15"/>
        <v>1594240</v>
      </c>
      <c r="Q49" s="24"/>
      <c r="R49" s="24"/>
      <c r="S49" s="24"/>
      <c r="T49" s="24"/>
      <c r="U49" s="24"/>
      <c r="V49" s="24"/>
      <c r="W49" s="97" t="s">
        <v>159</v>
      </c>
    </row>
    <row r="50" spans="1:23">
      <c r="A50" s="24">
        <v>34</v>
      </c>
      <c r="B50" s="93" t="s">
        <v>100</v>
      </c>
      <c r="C50" s="91"/>
      <c r="D50" s="24" t="s">
        <v>133</v>
      </c>
      <c r="E50" s="92">
        <v>7.52</v>
      </c>
      <c r="F50" s="24" t="s">
        <v>134</v>
      </c>
      <c r="G50" s="103" t="s">
        <v>140</v>
      </c>
      <c r="H50" s="24">
        <v>89</v>
      </c>
      <c r="I50" s="24">
        <v>1231.7</v>
      </c>
      <c r="J50" s="24" t="s">
        <v>143</v>
      </c>
      <c r="K50" s="24" t="s">
        <v>134</v>
      </c>
      <c r="L50" s="24"/>
      <c r="M50" s="25">
        <f t="shared" si="12"/>
        <v>60000</v>
      </c>
      <c r="N50" s="25">
        <f t="shared" si="13"/>
        <v>451200</v>
      </c>
      <c r="O50" s="25">
        <f t="shared" si="14"/>
        <v>4</v>
      </c>
      <c r="P50" s="25">
        <f t="shared" si="15"/>
        <v>1804800</v>
      </c>
      <c r="Q50" s="24"/>
      <c r="R50" s="24"/>
      <c r="S50" s="24"/>
      <c r="T50" s="24"/>
      <c r="U50" s="24"/>
      <c r="V50" s="24"/>
      <c r="W50" s="97" t="s">
        <v>175</v>
      </c>
    </row>
    <row r="51" spans="1:23">
      <c r="A51" s="24"/>
      <c r="B51" s="93"/>
      <c r="C51" s="91"/>
      <c r="D51" s="24"/>
      <c r="E51" s="92"/>
      <c r="F51" s="24"/>
      <c r="G51" s="10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97"/>
    </row>
    <row r="52" spans="1:23">
      <c r="A52" s="24"/>
      <c r="B52" s="93" t="s">
        <v>243</v>
      </c>
      <c r="C52" s="91"/>
      <c r="D52" s="24"/>
      <c r="E52" s="92"/>
      <c r="F52" s="24"/>
      <c r="G52" s="10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97"/>
    </row>
    <row r="53" spans="1:23">
      <c r="A53" s="24"/>
      <c r="B53" s="93" t="s">
        <v>176</v>
      </c>
      <c r="C53" s="91"/>
      <c r="D53" s="24" t="s">
        <v>58</v>
      </c>
      <c r="E53" s="92">
        <v>7.52</v>
      </c>
      <c r="F53" s="24" t="s">
        <v>53</v>
      </c>
      <c r="G53" s="103" t="s">
        <v>198</v>
      </c>
      <c r="H53" s="24">
        <v>94</v>
      </c>
      <c r="I53" s="24">
        <v>4691</v>
      </c>
      <c r="J53" s="24" t="s">
        <v>141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97" t="s">
        <v>203</v>
      </c>
    </row>
    <row r="54" spans="1:23">
      <c r="A54" s="24"/>
      <c r="B54" s="93" t="s">
        <v>55</v>
      </c>
      <c r="C54" s="91"/>
      <c r="D54" s="24" t="s">
        <v>186</v>
      </c>
      <c r="E54" s="92">
        <v>7.52</v>
      </c>
      <c r="F54" s="24" t="s">
        <v>53</v>
      </c>
      <c r="G54" s="103"/>
      <c r="H54" s="24">
        <v>41</v>
      </c>
      <c r="I54" s="24">
        <v>11153.4</v>
      </c>
      <c r="J54" s="24" t="s">
        <v>141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97" t="s">
        <v>204</v>
      </c>
    </row>
    <row r="55" spans="1:23">
      <c r="A55" s="24"/>
      <c r="B55" s="93" t="s">
        <v>177</v>
      </c>
      <c r="C55" s="91"/>
      <c r="D55" s="24" t="s">
        <v>187</v>
      </c>
      <c r="E55" s="92">
        <v>7.52</v>
      </c>
      <c r="F55" s="24" t="s">
        <v>53</v>
      </c>
      <c r="G55" s="103" t="s">
        <v>199</v>
      </c>
      <c r="H55" s="24">
        <v>287</v>
      </c>
      <c r="I55" s="24">
        <v>823</v>
      </c>
      <c r="J55" s="24" t="s">
        <v>141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97" t="s">
        <v>205</v>
      </c>
    </row>
    <row r="56" spans="1:23">
      <c r="A56" s="24"/>
      <c r="B56" s="93" t="s">
        <v>178</v>
      </c>
      <c r="C56" s="91"/>
      <c r="D56" s="24" t="s">
        <v>188</v>
      </c>
      <c r="E56" s="92">
        <v>3.9</v>
      </c>
      <c r="F56" s="24" t="s">
        <v>53</v>
      </c>
      <c r="G56" s="103" t="s">
        <v>200</v>
      </c>
      <c r="H56" s="24">
        <v>268</v>
      </c>
      <c r="I56" s="24">
        <v>291</v>
      </c>
      <c r="J56" s="24" t="s">
        <v>141</v>
      </c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97" t="s">
        <v>206</v>
      </c>
    </row>
    <row r="57" spans="1:23">
      <c r="A57" s="24"/>
      <c r="B57" s="93" t="s">
        <v>179</v>
      </c>
      <c r="C57" s="91"/>
      <c r="D57" s="24" t="s">
        <v>189</v>
      </c>
      <c r="E57" s="92">
        <v>3.9</v>
      </c>
      <c r="F57" s="24" t="s">
        <v>53</v>
      </c>
      <c r="G57" s="103">
        <v>91</v>
      </c>
      <c r="H57" s="24">
        <v>269</v>
      </c>
      <c r="I57" s="24">
        <v>343</v>
      </c>
      <c r="J57" s="24" t="s">
        <v>141</v>
      </c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97" t="s">
        <v>206</v>
      </c>
    </row>
    <row r="58" spans="1:23">
      <c r="A58" s="24"/>
      <c r="B58" s="93" t="s">
        <v>179</v>
      </c>
      <c r="C58" s="91"/>
      <c r="D58" s="24" t="s">
        <v>190</v>
      </c>
      <c r="E58" s="92">
        <v>7.52</v>
      </c>
      <c r="F58" s="24" t="s">
        <v>134</v>
      </c>
      <c r="G58" s="103" t="s">
        <v>199</v>
      </c>
      <c r="H58" s="24">
        <v>253</v>
      </c>
      <c r="I58" s="24">
        <v>515</v>
      </c>
      <c r="J58" s="24" t="s">
        <v>143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7" t="s">
        <v>207</v>
      </c>
    </row>
    <row r="59" spans="1:23">
      <c r="A59" s="24"/>
      <c r="B59" s="93" t="s">
        <v>180</v>
      </c>
      <c r="C59" s="91"/>
      <c r="D59" s="24" t="s">
        <v>191</v>
      </c>
      <c r="E59" s="92">
        <v>7.8</v>
      </c>
      <c r="F59" s="24" t="s">
        <v>134</v>
      </c>
      <c r="G59" s="103" t="s">
        <v>199</v>
      </c>
      <c r="H59" s="24">
        <v>249</v>
      </c>
      <c r="I59" s="24">
        <v>850</v>
      </c>
      <c r="J59" s="24" t="s">
        <v>143</v>
      </c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97" t="s">
        <v>208</v>
      </c>
    </row>
    <row r="60" spans="1:23">
      <c r="A60" s="24"/>
      <c r="B60" s="93" t="s">
        <v>181</v>
      </c>
      <c r="C60" s="91"/>
      <c r="D60" s="24" t="s">
        <v>192</v>
      </c>
      <c r="E60" s="92">
        <v>5.22</v>
      </c>
      <c r="F60" s="24" t="s">
        <v>61</v>
      </c>
      <c r="G60" s="103" t="s">
        <v>199</v>
      </c>
      <c r="H60" s="24">
        <v>211</v>
      </c>
      <c r="I60" s="24">
        <v>436</v>
      </c>
      <c r="J60" s="24" t="s">
        <v>202</v>
      </c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97" t="s">
        <v>209</v>
      </c>
    </row>
    <row r="61" spans="1:23">
      <c r="A61" s="24"/>
      <c r="B61" s="93" t="s">
        <v>182</v>
      </c>
      <c r="C61" s="91"/>
      <c r="D61" s="24" t="s">
        <v>193</v>
      </c>
      <c r="E61" s="92">
        <v>5.38</v>
      </c>
      <c r="F61" s="24" t="s">
        <v>53</v>
      </c>
      <c r="G61" s="103"/>
      <c r="H61" s="24">
        <v>242</v>
      </c>
      <c r="I61" s="24">
        <v>159</v>
      </c>
      <c r="J61" s="24" t="s">
        <v>141</v>
      </c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97" t="s">
        <v>210</v>
      </c>
    </row>
    <row r="62" spans="1:23">
      <c r="A62" s="24"/>
      <c r="B62" s="93" t="s">
        <v>183</v>
      </c>
      <c r="C62" s="91"/>
      <c r="D62" s="24" t="s">
        <v>194</v>
      </c>
      <c r="E62" s="92">
        <v>9.68</v>
      </c>
      <c r="F62" s="24" t="s">
        <v>134</v>
      </c>
      <c r="G62" s="103" t="s">
        <v>199</v>
      </c>
      <c r="H62" s="24">
        <v>207</v>
      </c>
      <c r="I62" s="24">
        <v>2648</v>
      </c>
      <c r="J62" s="24" t="s">
        <v>143</v>
      </c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97" t="s">
        <v>211</v>
      </c>
    </row>
    <row r="63" spans="1:23">
      <c r="A63" s="24"/>
      <c r="B63" s="93" t="s">
        <v>177</v>
      </c>
      <c r="C63" s="91"/>
      <c r="D63" s="24" t="s">
        <v>195</v>
      </c>
      <c r="E63" s="92">
        <v>27</v>
      </c>
      <c r="F63" s="24" t="s">
        <v>134</v>
      </c>
      <c r="G63" s="103" t="s">
        <v>201</v>
      </c>
      <c r="H63" s="24">
        <v>205</v>
      </c>
      <c r="I63" s="24">
        <v>1002</v>
      </c>
      <c r="J63" s="24" t="s">
        <v>143</v>
      </c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97" t="s">
        <v>212</v>
      </c>
    </row>
    <row r="64" spans="1:23">
      <c r="A64" s="24"/>
      <c r="B64" s="93" t="s">
        <v>184</v>
      </c>
      <c r="C64" s="91"/>
      <c r="D64" s="24" t="s">
        <v>196</v>
      </c>
      <c r="E64" s="92">
        <v>7.52</v>
      </c>
      <c r="F64" s="24" t="s">
        <v>134</v>
      </c>
      <c r="G64" s="103" t="s">
        <v>201</v>
      </c>
      <c r="H64" s="24">
        <v>162</v>
      </c>
      <c r="I64" s="24">
        <v>126</v>
      </c>
      <c r="J64" s="24" t="s">
        <v>143</v>
      </c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97" t="s">
        <v>213</v>
      </c>
    </row>
    <row r="65" spans="1:23">
      <c r="A65" s="24"/>
      <c r="B65" s="93" t="s">
        <v>185</v>
      </c>
      <c r="C65" s="91"/>
      <c r="D65" s="24" t="s">
        <v>197</v>
      </c>
      <c r="E65" s="92">
        <v>7.52</v>
      </c>
      <c r="F65" s="24" t="s">
        <v>134</v>
      </c>
      <c r="G65" s="103" t="s">
        <v>201</v>
      </c>
      <c r="H65" s="24">
        <v>158</v>
      </c>
      <c r="I65" s="24">
        <v>1958</v>
      </c>
      <c r="J65" s="24" t="s">
        <v>143</v>
      </c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97" t="s">
        <v>214</v>
      </c>
    </row>
  </sheetData>
  <autoFilter ref="A7:W44"/>
  <mergeCells count="15">
    <mergeCell ref="V5:V6"/>
    <mergeCell ref="W5:W6"/>
    <mergeCell ref="O5:P5"/>
    <mergeCell ref="G5:J5"/>
    <mergeCell ref="Q5:U5"/>
    <mergeCell ref="M5:M6"/>
    <mergeCell ref="A1:P1"/>
    <mergeCell ref="A2:P2"/>
    <mergeCell ref="A3:P3"/>
    <mergeCell ref="M4:N4"/>
    <mergeCell ref="A5:A6"/>
    <mergeCell ref="B5:B6"/>
    <mergeCell ref="C5:F5"/>
    <mergeCell ref="K5:K6"/>
    <mergeCell ref="L5:L6"/>
  </mergeCells>
  <phoneticPr fontId="14" type="noConversion"/>
  <conditionalFormatting sqref="B5:B6">
    <cfRule type="duplicateValues" dxfId="3" priority="2"/>
    <cfRule type="duplicateValues" dxfId="2" priority="3"/>
  </conditionalFormatting>
  <conditionalFormatting sqref="B35:B1048576 B1:B33">
    <cfRule type="duplicateValues" dxfId="1" priority="6"/>
  </conditionalFormatting>
  <pageMargins left="0.78740157480314965" right="0.59055118110236227" top="0.59055118110236227" bottom="0.59055118110236227" header="0.31496062992125984" footer="0.31496062992125984"/>
  <pageSetup paperSize="9" scale="88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58"/>
  <sheetViews>
    <sheetView view="pageBreakPreview" zoomScale="60" workbookViewId="0">
      <selection activeCell="L18" sqref="L18"/>
    </sheetView>
  </sheetViews>
  <sheetFormatPr defaultColWidth="8.90625" defaultRowHeight="16.8"/>
  <cols>
    <col min="1" max="1" width="4.1796875" style="30" customWidth="1"/>
    <col min="2" max="2" width="16.36328125" style="69" customWidth="1"/>
    <col min="3" max="3" width="10.08984375" style="69" customWidth="1"/>
    <col min="4" max="4" width="18" style="69" customWidth="1"/>
    <col min="5" max="5" width="5.81640625" style="114" customWidth="1"/>
    <col min="6" max="6" width="8.453125" style="30" customWidth="1"/>
    <col min="7" max="7" width="5.54296875" style="30" customWidth="1"/>
    <col min="8" max="8" width="11.36328125" style="30" customWidth="1"/>
    <col min="9" max="9" width="5.81640625" style="70" bestFit="1" customWidth="1"/>
    <col min="10" max="10" width="12.6328125" style="71" bestFit="1" customWidth="1"/>
    <col min="11" max="11" width="8.08984375" style="30" bestFit="1" customWidth="1"/>
    <col min="12" max="12" width="7" style="30" bestFit="1" customWidth="1"/>
    <col min="13" max="13" width="7.54296875" style="30" bestFit="1" customWidth="1"/>
    <col min="14" max="14" width="7" style="30" bestFit="1" customWidth="1"/>
    <col min="15" max="15" width="6.54296875" style="30" bestFit="1" customWidth="1"/>
    <col min="16" max="16" width="5.90625" style="30" bestFit="1" customWidth="1"/>
    <col min="17" max="16384" width="8.90625" style="30"/>
  </cols>
  <sheetData>
    <row r="1" spans="1:18">
      <c r="A1" s="170" t="s">
        <v>23</v>
      </c>
      <c r="B1" s="170"/>
      <c r="C1" s="170"/>
      <c r="D1" s="170"/>
      <c r="E1" s="170"/>
      <c r="F1" s="170"/>
      <c r="G1" s="170"/>
      <c r="H1" s="170"/>
      <c r="I1" s="170"/>
      <c r="J1" s="170"/>
      <c r="K1" s="26"/>
      <c r="L1" s="26"/>
      <c r="M1" s="28"/>
      <c r="N1" s="28"/>
      <c r="O1" s="26"/>
      <c r="P1" s="29"/>
    </row>
    <row r="2" spans="1:18">
      <c r="A2" s="170" t="str">
        <f>Tổng!A2</f>
        <v>Công trình: Cải tạo nâng cấp lộ 973, 974  trung gian 2 Hữu Lũng,huyện Hữu Lũng vận hành cấp điện áp 35kV</v>
      </c>
      <c r="B2" s="170"/>
      <c r="C2" s="170"/>
      <c r="D2" s="170"/>
      <c r="E2" s="170"/>
      <c r="F2" s="170"/>
      <c r="G2" s="170"/>
      <c r="H2" s="170"/>
      <c r="I2" s="170"/>
      <c r="J2" s="170"/>
      <c r="K2" s="26"/>
      <c r="L2" s="26"/>
      <c r="M2" s="26"/>
      <c r="N2" s="26"/>
      <c r="O2" s="26"/>
      <c r="P2" s="26"/>
    </row>
    <row r="3" spans="1:18">
      <c r="A3" s="171" t="str">
        <f>Tổng!A3</f>
        <v>(Kèm theo Thông báo số       /TB-CNPTQĐ ngày   tháng 4 năm 2026 
của Chi nhánh phát triển quỹ đất khu vực Hữu Lũng)</v>
      </c>
      <c r="B3" s="171"/>
      <c r="C3" s="171"/>
      <c r="D3" s="171"/>
      <c r="E3" s="171"/>
      <c r="F3" s="171"/>
      <c r="G3" s="171"/>
      <c r="H3" s="171"/>
      <c r="I3" s="171"/>
      <c r="J3" s="171"/>
      <c r="K3" s="27"/>
      <c r="L3" s="27"/>
      <c r="M3" s="27"/>
      <c r="N3" s="27"/>
      <c r="O3" s="27"/>
      <c r="P3" s="27"/>
    </row>
    <row r="4" spans="1:18">
      <c r="A4" s="31"/>
      <c r="B4" s="86"/>
      <c r="C4" s="86"/>
      <c r="D4" s="86"/>
      <c r="F4" s="32"/>
      <c r="G4" s="33"/>
      <c r="H4" s="34" t="s">
        <v>0</v>
      </c>
      <c r="I4" s="35"/>
      <c r="J4" s="87"/>
      <c r="K4" s="33"/>
      <c r="L4" s="33"/>
      <c r="M4" s="36"/>
      <c r="N4" s="36"/>
      <c r="O4" s="37"/>
    </row>
    <row r="5" spans="1:18">
      <c r="A5" s="172" t="s">
        <v>24</v>
      </c>
      <c r="B5" s="173" t="s">
        <v>65</v>
      </c>
      <c r="C5" s="174" t="s">
        <v>25</v>
      </c>
      <c r="D5" s="174" t="s">
        <v>66</v>
      </c>
      <c r="E5" s="166" t="s">
        <v>26</v>
      </c>
      <c r="F5" s="175" t="s">
        <v>33</v>
      </c>
      <c r="G5" s="172" t="s">
        <v>27</v>
      </c>
      <c r="H5" s="172" t="s">
        <v>28</v>
      </c>
      <c r="I5" s="176" t="s">
        <v>48</v>
      </c>
      <c r="J5" s="177" t="s">
        <v>29</v>
      </c>
      <c r="K5" s="167" t="s">
        <v>34</v>
      </c>
      <c r="L5" s="168"/>
      <c r="M5" s="168"/>
      <c r="N5" s="169"/>
      <c r="O5" s="165" t="s">
        <v>16</v>
      </c>
      <c r="P5" s="38"/>
    </row>
    <row r="6" spans="1:18" ht="30.6">
      <c r="A6" s="172"/>
      <c r="B6" s="173"/>
      <c r="C6" s="174"/>
      <c r="D6" s="174"/>
      <c r="E6" s="166"/>
      <c r="F6" s="175"/>
      <c r="G6" s="172"/>
      <c r="H6" s="172"/>
      <c r="I6" s="176"/>
      <c r="J6" s="177"/>
      <c r="K6" s="39" t="s">
        <v>30</v>
      </c>
      <c r="L6" s="39" t="s">
        <v>31</v>
      </c>
      <c r="M6" s="40" t="s">
        <v>67</v>
      </c>
      <c r="N6" s="40" t="s">
        <v>35</v>
      </c>
      <c r="O6" s="165"/>
      <c r="P6" s="38" t="s">
        <v>32</v>
      </c>
    </row>
    <row r="7" spans="1:18">
      <c r="A7" s="41">
        <v>1</v>
      </c>
      <c r="B7" s="42">
        <v>2</v>
      </c>
      <c r="C7" s="42">
        <v>3</v>
      </c>
      <c r="D7" s="42">
        <v>4</v>
      </c>
      <c r="E7" s="115">
        <v>5</v>
      </c>
      <c r="F7" s="41">
        <v>6</v>
      </c>
      <c r="G7" s="41">
        <v>7</v>
      </c>
      <c r="H7" s="41">
        <v>8</v>
      </c>
      <c r="I7" s="44">
        <v>9</v>
      </c>
      <c r="J7" s="45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</row>
    <row r="8" spans="1:18">
      <c r="A8" s="46"/>
      <c r="B8" s="47" t="s">
        <v>49</v>
      </c>
      <c r="C8" s="47"/>
      <c r="D8" s="47"/>
      <c r="E8" s="116"/>
      <c r="F8" s="88"/>
      <c r="G8" s="48"/>
      <c r="H8" s="48"/>
      <c r="I8" s="48"/>
      <c r="J8" s="48">
        <f>J9+J10+J14+J15+J16+J17+J18+J21+J22+J25+J26+J27+J28</f>
        <v>3236610</v>
      </c>
      <c r="K8" s="41"/>
      <c r="L8" s="41"/>
      <c r="M8" s="41"/>
      <c r="N8" s="41"/>
      <c r="O8" s="41"/>
      <c r="P8" s="41"/>
    </row>
    <row r="9" spans="1:18" ht="33.6">
      <c r="A9" s="131">
        <v>1</v>
      </c>
      <c r="B9" s="42" t="s">
        <v>71</v>
      </c>
      <c r="C9" s="42" t="s">
        <v>218</v>
      </c>
      <c r="D9" s="42" t="s">
        <v>219</v>
      </c>
      <c r="E9" s="115">
        <v>1</v>
      </c>
      <c r="F9" s="43"/>
      <c r="G9" s="43" t="s">
        <v>64</v>
      </c>
      <c r="H9" s="132">
        <v>254000</v>
      </c>
      <c r="I9" s="44">
        <v>1</v>
      </c>
      <c r="J9" s="45">
        <f>E9*H9*I9</f>
        <v>254000</v>
      </c>
      <c r="K9" s="41">
        <f>VLOOKUP(B9,Đất!$B$9:$F$44,2,0)</f>
        <v>69</v>
      </c>
      <c r="L9" s="41" t="str">
        <f>VLOOKUP(B9,Đất!$B$9:$F$44,3,0)</f>
        <v>441-1</v>
      </c>
      <c r="M9" s="41">
        <f>VLOOKUP(B9,Đất!$B$9:$F$44,4,0)</f>
        <v>9.68</v>
      </c>
      <c r="N9" s="41" t="str">
        <f>VLOOKUP(B9,Đất!$B$9:$F$44,5,0)</f>
        <v>CLN</v>
      </c>
      <c r="O9" s="41">
        <v>6.0240963860000001</v>
      </c>
      <c r="P9" s="41">
        <v>5</v>
      </c>
    </row>
    <row r="10" spans="1:18">
      <c r="A10" s="112">
        <v>2</v>
      </c>
      <c r="B10" s="50" t="s">
        <v>72</v>
      </c>
      <c r="C10" s="50"/>
      <c r="D10" s="50"/>
      <c r="E10" s="119"/>
      <c r="F10" s="129"/>
      <c r="G10" s="129"/>
      <c r="H10" s="51"/>
      <c r="I10" s="130"/>
      <c r="J10" s="52">
        <f>SUM(J11:J13)</f>
        <v>159020</v>
      </c>
      <c r="K10" s="49">
        <f>VLOOKUP(B10,Đất!$B$9:$F$44,2,0)</f>
        <v>0</v>
      </c>
      <c r="L10" s="49">
        <f>VLOOKUP(B10,Đất!$B$9:$F$44,3,0)</f>
        <v>0</v>
      </c>
      <c r="M10" s="49">
        <f>VLOOKUP(B10,Đất!$B$9:$F$44,4,0)</f>
        <v>11.25</v>
      </c>
      <c r="N10" s="49">
        <f>VLOOKUP(B10,Đất!$B$9:$F$44,5,0)</f>
        <v>0</v>
      </c>
      <c r="O10" s="49"/>
      <c r="P10" s="49"/>
    </row>
    <row r="11" spans="1:18" ht="33.6">
      <c r="A11" s="110"/>
      <c r="B11" s="54"/>
      <c r="C11" s="54" t="s">
        <v>220</v>
      </c>
      <c r="D11" s="54" t="s">
        <v>221</v>
      </c>
      <c r="E11" s="117">
        <v>1</v>
      </c>
      <c r="F11" s="127"/>
      <c r="G11" s="58" t="s">
        <v>64</v>
      </c>
      <c r="H11" s="127">
        <v>1104000</v>
      </c>
      <c r="I11" s="58">
        <v>0.1</v>
      </c>
      <c r="J11" s="58">
        <f t="shared" ref="J11:J28" si="0">E11*H11*I11</f>
        <v>110400</v>
      </c>
      <c r="K11" s="53"/>
      <c r="L11" s="53"/>
      <c r="M11" s="53"/>
      <c r="N11" s="53"/>
      <c r="O11" s="53">
        <v>16.666666670000001</v>
      </c>
      <c r="P11" s="53"/>
      <c r="R11" s="85"/>
    </row>
    <row r="12" spans="1:18" ht="33.6">
      <c r="A12" s="110"/>
      <c r="B12" s="54"/>
      <c r="C12" s="54" t="s">
        <v>220</v>
      </c>
      <c r="D12" s="54" t="s">
        <v>221</v>
      </c>
      <c r="E12" s="117">
        <f>2-E11</f>
        <v>1</v>
      </c>
      <c r="F12" s="127"/>
      <c r="G12" s="58" t="s">
        <v>64</v>
      </c>
      <c r="H12" s="127">
        <v>1104000</v>
      </c>
      <c r="I12" s="58">
        <v>0.03</v>
      </c>
      <c r="J12" s="58">
        <f t="shared" ref="J12" si="1">E12*H12*I12</f>
        <v>33120</v>
      </c>
      <c r="K12" s="53"/>
      <c r="L12" s="53"/>
      <c r="M12" s="53"/>
      <c r="N12" s="53"/>
      <c r="O12" s="53">
        <v>16.666666670000001</v>
      </c>
      <c r="P12" s="53"/>
      <c r="R12" s="85"/>
    </row>
    <row r="13" spans="1:18">
      <c r="A13" s="113"/>
      <c r="B13" s="60"/>
      <c r="C13" s="60" t="s">
        <v>222</v>
      </c>
      <c r="D13" s="60" t="s">
        <v>223</v>
      </c>
      <c r="E13" s="120">
        <v>1</v>
      </c>
      <c r="F13" s="62"/>
      <c r="G13" s="62" t="s">
        <v>224</v>
      </c>
      <c r="H13" s="61">
        <v>15500</v>
      </c>
      <c r="I13" s="63">
        <v>1</v>
      </c>
      <c r="J13" s="128">
        <f t="shared" si="0"/>
        <v>15500</v>
      </c>
      <c r="K13" s="59"/>
      <c r="L13" s="59"/>
      <c r="M13" s="59"/>
      <c r="N13" s="59"/>
      <c r="O13" s="59">
        <v>1.538461538</v>
      </c>
      <c r="P13" s="59"/>
    </row>
    <row r="14" spans="1:18">
      <c r="A14" s="131">
        <v>3</v>
      </c>
      <c r="B14" s="42" t="s">
        <v>73</v>
      </c>
      <c r="C14" s="42" t="s">
        <v>225</v>
      </c>
      <c r="D14" s="42"/>
      <c r="E14" s="141">
        <v>3.8</v>
      </c>
      <c r="F14" s="133"/>
      <c r="G14" s="45" t="s">
        <v>226</v>
      </c>
      <c r="H14" s="133">
        <v>7500</v>
      </c>
      <c r="I14" s="45">
        <v>1</v>
      </c>
      <c r="J14" s="45">
        <f t="shared" si="0"/>
        <v>28500</v>
      </c>
      <c r="K14" s="41">
        <f>VLOOKUP(B14,Đất!$B$9:$F$44,2,0)</f>
        <v>70</v>
      </c>
      <c r="L14" s="41" t="str">
        <f>VLOOKUP(B14,Đất!$B$9:$F$44,3,0)</f>
        <v>200-1</v>
      </c>
      <c r="M14" s="41">
        <f>VLOOKUP(B14,Đất!$B$9:$F$44,4,0)</f>
        <v>3.8</v>
      </c>
      <c r="N14" s="41" t="str">
        <f>VLOOKUP(B14,Đất!$B$9:$F$44,5,0)</f>
        <v>LUC</v>
      </c>
      <c r="O14" s="41"/>
      <c r="P14" s="41"/>
      <c r="R14" s="85"/>
    </row>
    <row r="15" spans="1:18">
      <c r="A15" s="134">
        <v>4</v>
      </c>
      <c r="B15" s="135" t="s">
        <v>75</v>
      </c>
      <c r="C15" s="135" t="s">
        <v>227</v>
      </c>
      <c r="D15" s="135"/>
      <c r="E15" s="142">
        <v>3.9</v>
      </c>
      <c r="F15" s="137"/>
      <c r="G15" s="137" t="s">
        <v>226</v>
      </c>
      <c r="H15" s="138">
        <v>6500</v>
      </c>
      <c r="I15" s="139">
        <v>1</v>
      </c>
      <c r="J15" s="140">
        <f t="shared" si="0"/>
        <v>25350</v>
      </c>
      <c r="K15" s="136">
        <f>VLOOKUP(B15,Đất!$B$9:$F$44,2,0)</f>
        <v>70</v>
      </c>
      <c r="L15" s="136" t="str">
        <f>VLOOKUP(B15,Đất!$B$9:$F$44,3,0)</f>
        <v>34-1</v>
      </c>
      <c r="M15" s="136">
        <f>VLOOKUP(B15,Đất!$B$9:$F$44,4,0)</f>
        <v>3.9</v>
      </c>
      <c r="N15" s="136" t="str">
        <f>VLOOKUP(B15,Đất!$B$9:$F$44,5,0)</f>
        <v>LUK</v>
      </c>
      <c r="O15" s="136"/>
      <c r="P15" s="136"/>
    </row>
    <row r="16" spans="1:18">
      <c r="A16" s="134">
        <v>5</v>
      </c>
      <c r="B16" s="135" t="s">
        <v>82</v>
      </c>
      <c r="C16" s="135" t="s">
        <v>228</v>
      </c>
      <c r="D16" s="135" t="s">
        <v>229</v>
      </c>
      <c r="E16" s="143">
        <v>1</v>
      </c>
      <c r="F16" s="136">
        <v>25</v>
      </c>
      <c r="G16" s="137" t="s">
        <v>64</v>
      </c>
      <c r="H16" s="138">
        <v>1104000</v>
      </c>
      <c r="I16" s="139">
        <v>1</v>
      </c>
      <c r="J16" s="140">
        <f t="shared" si="0"/>
        <v>1104000</v>
      </c>
      <c r="K16" s="136">
        <f>VLOOKUP(B16,Đất!$B$9:$F$44,2,0)</f>
        <v>72</v>
      </c>
      <c r="L16" s="136" t="str">
        <f>VLOOKUP(B16,Đất!$B$9:$F$44,3,0)</f>
        <v>75-1</v>
      </c>
      <c r="M16" s="136">
        <f>VLOOKUP(B16,Đất!$B$9:$F$44,4,0)</f>
        <v>7.52</v>
      </c>
      <c r="N16" s="136" t="str">
        <f>VLOOKUP(B16,Đất!$B$9:$F$44,5,0)</f>
        <v>CLN</v>
      </c>
      <c r="O16" s="136">
        <v>25</v>
      </c>
      <c r="P16" s="136"/>
    </row>
    <row r="17" spans="1:18" ht="19.5" customHeight="1">
      <c r="A17" s="134">
        <v>6</v>
      </c>
      <c r="B17" s="135" t="s">
        <v>83</v>
      </c>
      <c r="C17" s="135" t="s">
        <v>228</v>
      </c>
      <c r="D17" s="135" t="s">
        <v>230</v>
      </c>
      <c r="E17" s="143">
        <v>1</v>
      </c>
      <c r="F17" s="136">
        <v>25</v>
      </c>
      <c r="G17" s="137" t="s">
        <v>64</v>
      </c>
      <c r="H17" s="138">
        <v>681000</v>
      </c>
      <c r="I17" s="139">
        <v>1</v>
      </c>
      <c r="J17" s="140">
        <f t="shared" si="0"/>
        <v>681000</v>
      </c>
      <c r="K17" s="136">
        <f>VLOOKUP(B17,Đất!$B$9:$F$44,2,0)</f>
        <v>70</v>
      </c>
      <c r="L17" s="136" t="str">
        <f>VLOOKUP(B17,Đất!$B$9:$F$44,3,0)</f>
        <v>68-1</v>
      </c>
      <c r="M17" s="136">
        <f>VLOOKUP(B17,Đất!$B$9:$F$44,4,0)</f>
        <v>7.52</v>
      </c>
      <c r="N17" s="136" t="str">
        <f>VLOOKUP(B17,Đất!$B$9:$F$44,5,0)</f>
        <v>CLN</v>
      </c>
      <c r="O17" s="136">
        <v>25</v>
      </c>
      <c r="P17" s="136"/>
    </row>
    <row r="18" spans="1:18" ht="19.5" customHeight="1">
      <c r="A18" s="111">
        <v>7</v>
      </c>
      <c r="B18" s="104" t="s">
        <v>86</v>
      </c>
      <c r="C18" s="104"/>
      <c r="D18" s="104"/>
      <c r="E18" s="118"/>
      <c r="F18" s="106"/>
      <c r="G18" s="106"/>
      <c r="H18" s="105"/>
      <c r="I18" s="107"/>
      <c r="J18" s="108">
        <f>SUM(J19:J20)</f>
        <v>92700</v>
      </c>
      <c r="K18" s="109"/>
      <c r="L18" s="109"/>
      <c r="M18" s="109"/>
      <c r="N18" s="109"/>
      <c r="O18" s="109"/>
      <c r="P18" s="109"/>
    </row>
    <row r="19" spans="1:18">
      <c r="A19" s="110"/>
      <c r="B19" s="54"/>
      <c r="C19" s="54" t="s">
        <v>225</v>
      </c>
      <c r="D19" s="54"/>
      <c r="E19" s="117">
        <v>4.84</v>
      </c>
      <c r="F19" s="56"/>
      <c r="G19" s="56" t="s">
        <v>226</v>
      </c>
      <c r="H19" s="55">
        <v>7500</v>
      </c>
      <c r="I19" s="57">
        <v>1</v>
      </c>
      <c r="J19" s="58">
        <f t="shared" si="0"/>
        <v>36300</v>
      </c>
      <c r="K19" s="53"/>
      <c r="L19" s="53">
        <v>72</v>
      </c>
      <c r="M19" s="53" t="s">
        <v>117</v>
      </c>
      <c r="N19" s="53">
        <v>4.84</v>
      </c>
      <c r="O19" s="53"/>
      <c r="P19" s="53"/>
    </row>
    <row r="20" spans="1:18">
      <c r="A20" s="113"/>
      <c r="B20" s="60"/>
      <c r="C20" s="60" t="s">
        <v>225</v>
      </c>
      <c r="D20" s="60"/>
      <c r="E20" s="120">
        <v>7.52</v>
      </c>
      <c r="F20" s="62"/>
      <c r="G20" s="62" t="s">
        <v>226</v>
      </c>
      <c r="H20" s="61">
        <v>7500</v>
      </c>
      <c r="I20" s="63">
        <v>1</v>
      </c>
      <c r="J20" s="128">
        <f t="shared" si="0"/>
        <v>56400</v>
      </c>
      <c r="K20" s="59"/>
      <c r="L20" s="59">
        <v>73</v>
      </c>
      <c r="M20" s="59" t="s">
        <v>57</v>
      </c>
      <c r="N20" s="59">
        <v>7.52</v>
      </c>
      <c r="O20" s="59"/>
      <c r="P20" s="59"/>
    </row>
    <row r="21" spans="1:18">
      <c r="A21" s="131">
        <v>8</v>
      </c>
      <c r="B21" s="42" t="s">
        <v>88</v>
      </c>
      <c r="C21" s="42" t="s">
        <v>231</v>
      </c>
      <c r="D21" s="42" t="s">
        <v>232</v>
      </c>
      <c r="E21" s="115">
        <v>1</v>
      </c>
      <c r="F21" s="41">
        <v>5</v>
      </c>
      <c r="G21" s="43" t="s">
        <v>64</v>
      </c>
      <c r="H21" s="132">
        <v>533000</v>
      </c>
      <c r="I21" s="44">
        <v>1</v>
      </c>
      <c r="J21" s="45">
        <f t="shared" si="0"/>
        <v>533000</v>
      </c>
      <c r="K21" s="41">
        <f>VLOOKUP(B21,Đất!$B$9:$F$44,2,0)</f>
        <v>74</v>
      </c>
      <c r="L21" s="41" t="str">
        <f>VLOOKUP(B21,Đất!$B$9:$F$44,3,0)</f>
        <v>20-1</v>
      </c>
      <c r="M21" s="41">
        <f>VLOOKUP(B21,Đất!$B$9:$F$44,4,0)</f>
        <v>11.09</v>
      </c>
      <c r="N21" s="41" t="str">
        <f>VLOOKUP(B21,Đất!$B$9:$F$44,5,0)</f>
        <v>CLN</v>
      </c>
      <c r="O21" s="41">
        <v>5</v>
      </c>
      <c r="P21" s="41"/>
    </row>
    <row r="22" spans="1:18">
      <c r="A22" s="112">
        <v>9</v>
      </c>
      <c r="B22" s="93" t="s">
        <v>238</v>
      </c>
      <c r="C22" s="50"/>
      <c r="D22" s="50"/>
      <c r="E22" s="119"/>
      <c r="F22" s="129"/>
      <c r="G22" s="129"/>
      <c r="H22" s="51"/>
      <c r="I22" s="130"/>
      <c r="J22" s="52">
        <f>SUM(J23:J24)</f>
        <v>156000</v>
      </c>
      <c r="K22" s="49">
        <f>VLOOKUP(B22,Đất!$B$9:$F$44,2,0)</f>
        <v>74</v>
      </c>
      <c r="L22" s="49" t="str">
        <f>VLOOKUP(B22,Đất!$B$9:$F$44,3,0)</f>
        <v>5-1</v>
      </c>
      <c r="M22" s="49">
        <f>VLOOKUP(B22,Đất!$B$9:$F$44,4,0)</f>
        <v>9.68</v>
      </c>
      <c r="N22" s="49" t="str">
        <f>VLOOKUP(B22,Đất!$B$9:$F$44,5,0)</f>
        <v>CLN</v>
      </c>
      <c r="O22" s="49"/>
      <c r="P22" s="49"/>
    </row>
    <row r="23" spans="1:18">
      <c r="A23" s="110"/>
      <c r="B23" s="54"/>
      <c r="C23" s="54" t="s">
        <v>233</v>
      </c>
      <c r="D23" s="54" t="s">
        <v>234</v>
      </c>
      <c r="E23" s="117">
        <v>1</v>
      </c>
      <c r="F23" s="56">
        <v>5</v>
      </c>
      <c r="G23" s="56" t="s">
        <v>64</v>
      </c>
      <c r="H23" s="55">
        <v>30000</v>
      </c>
      <c r="I23" s="57">
        <v>1</v>
      </c>
      <c r="J23" s="58">
        <f t="shared" ref="J23:J24" si="2">E23*H23*I23</f>
        <v>30000</v>
      </c>
      <c r="K23" s="53"/>
      <c r="L23" s="53"/>
      <c r="M23" s="53"/>
      <c r="N23" s="53"/>
      <c r="O23" s="53">
        <v>5</v>
      </c>
      <c r="P23" s="53"/>
    </row>
    <row r="24" spans="1:18">
      <c r="A24" s="113"/>
      <c r="B24" s="60"/>
      <c r="C24" s="60" t="s">
        <v>233</v>
      </c>
      <c r="D24" s="60" t="s">
        <v>234</v>
      </c>
      <c r="E24" s="120">
        <f>15-E23</f>
        <v>14</v>
      </c>
      <c r="F24" s="62"/>
      <c r="G24" s="62" t="s">
        <v>64</v>
      </c>
      <c r="H24" s="61">
        <v>30000</v>
      </c>
      <c r="I24" s="63">
        <v>0.3</v>
      </c>
      <c r="J24" s="128">
        <f t="shared" si="2"/>
        <v>126000</v>
      </c>
      <c r="K24" s="59"/>
      <c r="L24" s="59"/>
      <c r="M24" s="59"/>
      <c r="N24" s="59"/>
      <c r="O24" s="59"/>
      <c r="P24" s="59"/>
    </row>
    <row r="25" spans="1:18">
      <c r="A25" s="134">
        <v>10</v>
      </c>
      <c r="B25" s="135" t="s">
        <v>92</v>
      </c>
      <c r="C25" s="135" t="s">
        <v>227</v>
      </c>
      <c r="D25" s="135"/>
      <c r="E25" s="143">
        <v>7.52</v>
      </c>
      <c r="F25" s="137"/>
      <c r="G25" s="137" t="s">
        <v>226</v>
      </c>
      <c r="H25" s="138">
        <v>6500</v>
      </c>
      <c r="I25" s="139">
        <v>1</v>
      </c>
      <c r="J25" s="140">
        <f t="shared" si="0"/>
        <v>48880</v>
      </c>
      <c r="K25" s="136">
        <f>VLOOKUP(B25,Đất!$B$9:$F$44,2,0)</f>
        <v>62</v>
      </c>
      <c r="L25" s="136" t="str">
        <f>VLOOKUP(B25,Đất!$B$9:$F$44,3,0)</f>
        <v>178-1</v>
      </c>
      <c r="M25" s="136">
        <f>VLOOKUP(B25,Đất!$B$9:$F$44,4,0)</f>
        <v>7.52</v>
      </c>
      <c r="N25" s="136" t="str">
        <f>VLOOKUP(B25,Đất!$B$9:$F$44,5,0)</f>
        <v>LUK</v>
      </c>
      <c r="O25" s="136"/>
      <c r="P25" s="136"/>
    </row>
    <row r="26" spans="1:18">
      <c r="A26" s="134">
        <v>11</v>
      </c>
      <c r="B26" s="135" t="s">
        <v>94</v>
      </c>
      <c r="C26" s="135" t="s">
        <v>227</v>
      </c>
      <c r="D26" s="135"/>
      <c r="E26" s="143">
        <v>7.52</v>
      </c>
      <c r="F26" s="137"/>
      <c r="G26" s="137" t="s">
        <v>226</v>
      </c>
      <c r="H26" s="138">
        <v>6500</v>
      </c>
      <c r="I26" s="139">
        <v>1</v>
      </c>
      <c r="J26" s="140">
        <f t="shared" si="0"/>
        <v>48880</v>
      </c>
      <c r="K26" s="136">
        <f>VLOOKUP(B26,Đất!$B$9:$F$44,2,0)</f>
        <v>63</v>
      </c>
      <c r="L26" s="136" t="str">
        <f>VLOOKUP(B26,Đất!$B$9:$F$44,3,0)</f>
        <v>114-1</v>
      </c>
      <c r="M26" s="136">
        <f>VLOOKUP(B26,Đất!$B$9:$F$44,4,0)</f>
        <v>7.52</v>
      </c>
      <c r="N26" s="136" t="str">
        <f>VLOOKUP(B26,Đất!$B$9:$F$44,5,0)</f>
        <v>LUK</v>
      </c>
      <c r="O26" s="136"/>
      <c r="P26" s="136"/>
    </row>
    <row r="27" spans="1:18">
      <c r="A27" s="134">
        <v>12</v>
      </c>
      <c r="B27" s="135" t="s">
        <v>95</v>
      </c>
      <c r="C27" s="135" t="s">
        <v>227</v>
      </c>
      <c r="D27" s="135"/>
      <c r="E27" s="143">
        <v>7.52</v>
      </c>
      <c r="F27" s="137"/>
      <c r="G27" s="137" t="s">
        <v>226</v>
      </c>
      <c r="H27" s="138">
        <v>6500</v>
      </c>
      <c r="I27" s="139">
        <v>1</v>
      </c>
      <c r="J27" s="140">
        <f t="shared" si="0"/>
        <v>48880</v>
      </c>
      <c r="K27" s="136">
        <f>VLOOKUP(B27,Đất!$B$9:$F$44,2,0)</f>
        <v>63</v>
      </c>
      <c r="L27" s="136" t="str">
        <f>VLOOKUP(B27,Đất!$B$9:$F$44,3,0)</f>
        <v>82-1</v>
      </c>
      <c r="M27" s="136">
        <f>VLOOKUP(B27,Đất!$B$9:$F$44,4,0)</f>
        <v>7.52</v>
      </c>
      <c r="N27" s="136" t="str">
        <f>VLOOKUP(B27,Đất!$B$9:$F$44,5,0)</f>
        <v>LUK</v>
      </c>
      <c r="O27" s="136"/>
      <c r="P27" s="136"/>
    </row>
    <row r="28" spans="1:18">
      <c r="A28" s="134">
        <v>13</v>
      </c>
      <c r="B28" s="135" t="s">
        <v>98</v>
      </c>
      <c r="C28" s="135" t="s">
        <v>225</v>
      </c>
      <c r="D28" s="135"/>
      <c r="E28" s="143">
        <v>7.52</v>
      </c>
      <c r="F28" s="137"/>
      <c r="G28" s="137" t="s">
        <v>226</v>
      </c>
      <c r="H28" s="138">
        <v>7500</v>
      </c>
      <c r="I28" s="139">
        <v>1</v>
      </c>
      <c r="J28" s="140">
        <f t="shared" si="0"/>
        <v>56400</v>
      </c>
      <c r="K28" s="136">
        <f>VLOOKUP(B28,Đất!$B$9:$F$44,2,0)</f>
        <v>64</v>
      </c>
      <c r="L28" s="136" t="str">
        <f>VLOOKUP(B28,Đất!$B$9:$F$44,3,0)</f>
        <v>111-1</v>
      </c>
      <c r="M28" s="136">
        <f>VLOOKUP(B28,Đất!$B$9:$F$44,4,0)</f>
        <v>7.52</v>
      </c>
      <c r="N28" s="136" t="str">
        <f>VLOOKUP(B28,Đất!$B$9:$F$44,5,0)</f>
        <v>LUK</v>
      </c>
      <c r="O28" s="136"/>
      <c r="P28" s="136"/>
    </row>
    <row r="29" spans="1:18">
      <c r="A29" s="122"/>
      <c r="B29" s="123"/>
      <c r="C29" s="123"/>
      <c r="D29" s="123"/>
      <c r="E29" s="144"/>
      <c r="F29" s="106"/>
      <c r="G29" s="124"/>
      <c r="H29" s="125"/>
      <c r="I29" s="126"/>
      <c r="J29" s="108"/>
      <c r="K29" s="122"/>
      <c r="L29" s="122"/>
      <c r="M29" s="122"/>
      <c r="N29" s="122"/>
      <c r="O29" s="122"/>
      <c r="P29" s="122"/>
    </row>
    <row r="30" spans="1:18">
      <c r="A30" s="49"/>
      <c r="B30" s="50"/>
      <c r="C30" s="50"/>
      <c r="D30" s="50"/>
      <c r="E30" s="119"/>
      <c r="F30" s="89"/>
      <c r="G30" s="52"/>
      <c r="H30" s="52"/>
      <c r="I30" s="52"/>
      <c r="J30" s="52"/>
      <c r="K30" s="49"/>
      <c r="L30" s="49"/>
      <c r="M30" s="49"/>
      <c r="N30" s="49"/>
      <c r="O30" s="49"/>
      <c r="P30" s="49"/>
      <c r="R30" s="85"/>
    </row>
    <row r="31" spans="1:18">
      <c r="A31" s="59"/>
      <c r="B31" s="60"/>
      <c r="C31" s="60"/>
      <c r="D31" s="60"/>
      <c r="E31" s="120"/>
      <c r="F31" s="56"/>
      <c r="G31" s="62"/>
      <c r="H31" s="61"/>
      <c r="I31" s="63"/>
      <c r="J31" s="58"/>
      <c r="K31" s="59"/>
      <c r="L31" s="59"/>
      <c r="M31" s="59"/>
      <c r="N31" s="59"/>
      <c r="O31" s="59"/>
      <c r="P31" s="59"/>
    </row>
    <row r="32" spans="1:18">
      <c r="A32" s="59"/>
      <c r="B32" s="60"/>
      <c r="C32" s="60"/>
      <c r="D32" s="60"/>
      <c r="E32" s="120"/>
      <c r="F32" s="56"/>
      <c r="G32" s="62"/>
      <c r="H32" s="61"/>
      <c r="I32" s="63"/>
      <c r="J32" s="58"/>
      <c r="K32" s="59"/>
      <c r="L32" s="59"/>
      <c r="M32" s="59"/>
      <c r="N32" s="59"/>
      <c r="O32" s="59"/>
      <c r="P32" s="59"/>
    </row>
    <row r="33" spans="1:18">
      <c r="A33" s="49"/>
      <c r="B33" s="50"/>
      <c r="C33" s="50"/>
      <c r="D33" s="50"/>
      <c r="E33" s="119"/>
      <c r="F33" s="89"/>
      <c r="G33" s="52"/>
      <c r="H33" s="52"/>
      <c r="I33" s="52"/>
      <c r="J33" s="52"/>
      <c r="K33" s="49"/>
      <c r="L33" s="49"/>
      <c r="M33" s="49"/>
      <c r="N33" s="49"/>
      <c r="O33" s="49"/>
      <c r="P33" s="49"/>
      <c r="R33" s="85"/>
    </row>
    <row r="34" spans="1:18">
      <c r="A34" s="59"/>
      <c r="B34" s="60"/>
      <c r="C34" s="60"/>
      <c r="D34" s="60"/>
      <c r="E34" s="120"/>
      <c r="F34" s="62"/>
      <c r="G34" s="62"/>
      <c r="H34" s="61"/>
      <c r="I34" s="63"/>
      <c r="J34" s="58"/>
      <c r="K34" s="59"/>
      <c r="L34" s="59"/>
      <c r="M34" s="59"/>
      <c r="N34" s="59"/>
      <c r="O34" s="59"/>
      <c r="P34" s="59"/>
    </row>
    <row r="35" spans="1:18">
      <c r="A35" s="49"/>
      <c r="B35" s="50"/>
      <c r="C35" s="50"/>
      <c r="D35" s="50"/>
      <c r="E35" s="119"/>
      <c r="F35" s="89"/>
      <c r="G35" s="52"/>
      <c r="H35" s="52"/>
      <c r="I35" s="52"/>
      <c r="J35" s="52"/>
      <c r="K35" s="49"/>
      <c r="L35" s="49"/>
      <c r="M35" s="49"/>
      <c r="N35" s="49"/>
      <c r="O35" s="49"/>
      <c r="P35" s="49"/>
      <c r="R35" s="85"/>
    </row>
    <row r="36" spans="1:18">
      <c r="A36" s="59"/>
      <c r="B36" s="60"/>
      <c r="C36" s="60"/>
      <c r="D36" s="60"/>
      <c r="E36" s="120"/>
      <c r="F36" s="56"/>
      <c r="G36" s="62"/>
      <c r="H36" s="61"/>
      <c r="I36" s="63"/>
      <c r="J36" s="58"/>
      <c r="K36" s="59"/>
      <c r="L36" s="59"/>
      <c r="M36" s="59"/>
      <c r="N36" s="59"/>
      <c r="O36" s="59"/>
      <c r="P36" s="59"/>
    </row>
    <row r="37" spans="1:18">
      <c r="A37" s="49"/>
      <c r="B37" s="50"/>
      <c r="C37" s="50"/>
      <c r="D37" s="50"/>
      <c r="E37" s="119"/>
      <c r="F37" s="89"/>
      <c r="G37" s="52"/>
      <c r="H37" s="52"/>
      <c r="I37" s="52"/>
      <c r="J37" s="52"/>
      <c r="K37" s="49"/>
      <c r="L37" s="49"/>
      <c r="M37" s="49"/>
      <c r="N37" s="49"/>
      <c r="O37" s="49"/>
      <c r="P37" s="49"/>
      <c r="R37" s="85"/>
    </row>
    <row r="38" spans="1:18">
      <c r="A38" s="53"/>
      <c r="B38" s="54"/>
      <c r="C38" s="54"/>
      <c r="D38" s="54"/>
      <c r="E38" s="117"/>
      <c r="F38" s="56"/>
      <c r="G38" s="56"/>
      <c r="H38" s="55"/>
      <c r="I38" s="57"/>
      <c r="J38" s="58"/>
      <c r="K38" s="53"/>
      <c r="L38" s="53"/>
      <c r="M38" s="53"/>
      <c r="N38" s="53"/>
      <c r="O38" s="53"/>
      <c r="P38" s="53"/>
    </row>
    <row r="39" spans="1:18">
      <c r="A39" s="53"/>
      <c r="B39" s="54"/>
      <c r="C39" s="54"/>
      <c r="D39" s="54"/>
      <c r="E39" s="117"/>
      <c r="F39" s="56"/>
      <c r="G39" s="56"/>
      <c r="H39" s="55"/>
      <c r="I39" s="57"/>
      <c r="J39" s="58"/>
      <c r="K39" s="53"/>
      <c r="L39" s="53"/>
      <c r="M39" s="53"/>
      <c r="N39" s="53"/>
      <c r="O39" s="53"/>
      <c r="P39" s="53"/>
    </row>
    <row r="40" spans="1:18">
      <c r="A40" s="53"/>
      <c r="B40" s="54"/>
      <c r="C40" s="54"/>
      <c r="D40" s="54"/>
      <c r="E40" s="117"/>
      <c r="F40" s="56"/>
      <c r="G40" s="56"/>
      <c r="H40" s="55"/>
      <c r="I40" s="57"/>
      <c r="J40" s="58"/>
      <c r="K40" s="53"/>
      <c r="L40" s="53"/>
      <c r="M40" s="53"/>
      <c r="N40" s="53"/>
      <c r="O40" s="53"/>
      <c r="P40" s="53"/>
    </row>
    <row r="41" spans="1:18">
      <c r="A41" s="53"/>
      <c r="B41" s="54"/>
      <c r="C41" s="54"/>
      <c r="D41" s="54"/>
      <c r="E41" s="117"/>
      <c r="F41" s="56"/>
      <c r="G41" s="56"/>
      <c r="H41" s="55"/>
      <c r="I41" s="57"/>
      <c r="J41" s="58"/>
      <c r="K41" s="53"/>
      <c r="L41" s="53"/>
      <c r="M41" s="53"/>
      <c r="N41" s="53"/>
      <c r="O41" s="53"/>
      <c r="P41" s="53"/>
    </row>
    <row r="42" spans="1:18">
      <c r="A42" s="53"/>
      <c r="B42" s="54"/>
      <c r="C42" s="54"/>
      <c r="D42" s="54"/>
      <c r="E42" s="117"/>
      <c r="F42" s="56"/>
      <c r="G42" s="56"/>
      <c r="H42" s="55"/>
      <c r="I42" s="57"/>
      <c r="J42" s="58"/>
      <c r="K42" s="53"/>
      <c r="L42" s="53"/>
      <c r="M42" s="53"/>
      <c r="N42" s="53"/>
      <c r="O42" s="53"/>
      <c r="P42" s="53"/>
    </row>
    <row r="43" spans="1:18">
      <c r="A43" s="53"/>
      <c r="B43" s="54"/>
      <c r="C43" s="54"/>
      <c r="D43" s="54"/>
      <c r="E43" s="117"/>
      <c r="F43" s="56"/>
      <c r="G43" s="56"/>
      <c r="H43" s="55"/>
      <c r="I43" s="57"/>
      <c r="J43" s="58"/>
      <c r="K43" s="53"/>
      <c r="L43" s="53"/>
      <c r="M43" s="53"/>
      <c r="N43" s="53"/>
      <c r="O43" s="53"/>
      <c r="P43" s="53"/>
    </row>
    <row r="44" spans="1:18">
      <c r="A44" s="53"/>
      <c r="B44" s="54"/>
      <c r="C44" s="54"/>
      <c r="D44" s="54"/>
      <c r="E44" s="117"/>
      <c r="F44" s="56"/>
      <c r="G44" s="56"/>
      <c r="H44" s="55"/>
      <c r="I44" s="57"/>
      <c r="J44" s="58"/>
      <c r="K44" s="53"/>
      <c r="L44" s="53"/>
      <c r="M44" s="53"/>
      <c r="N44" s="53"/>
      <c r="O44" s="53"/>
      <c r="P44" s="53"/>
    </row>
    <row r="45" spans="1:18">
      <c r="A45" s="53"/>
      <c r="B45" s="54"/>
      <c r="C45" s="54"/>
      <c r="D45" s="54"/>
      <c r="E45" s="117"/>
      <c r="F45" s="56"/>
      <c r="G45" s="56"/>
      <c r="H45" s="55"/>
      <c r="I45" s="57"/>
      <c r="J45" s="58"/>
      <c r="K45" s="53"/>
      <c r="L45" s="53"/>
      <c r="M45" s="53"/>
      <c r="N45" s="53"/>
      <c r="O45" s="53"/>
      <c r="P45" s="53"/>
    </row>
    <row r="46" spans="1:18">
      <c r="A46" s="53"/>
      <c r="B46" s="54"/>
      <c r="C46" s="54"/>
      <c r="D46" s="54"/>
      <c r="E46" s="117"/>
      <c r="F46" s="56"/>
      <c r="G46" s="56"/>
      <c r="H46" s="55"/>
      <c r="I46" s="57"/>
      <c r="J46" s="58"/>
      <c r="K46" s="53"/>
      <c r="L46" s="53"/>
      <c r="M46" s="53"/>
      <c r="N46" s="53"/>
      <c r="O46" s="53"/>
      <c r="P46" s="53"/>
    </row>
    <row r="47" spans="1:18">
      <c r="A47" s="53"/>
      <c r="B47" s="54"/>
      <c r="C47" s="54"/>
      <c r="D47" s="54"/>
      <c r="E47" s="117"/>
      <c r="F47" s="56"/>
      <c r="G47" s="56"/>
      <c r="H47" s="55"/>
      <c r="I47" s="57"/>
      <c r="J47" s="58"/>
      <c r="K47" s="53"/>
      <c r="L47" s="53"/>
      <c r="M47" s="53"/>
      <c r="N47" s="53"/>
      <c r="O47" s="53"/>
      <c r="P47" s="53"/>
    </row>
    <row r="48" spans="1:18">
      <c r="A48" s="59"/>
      <c r="B48" s="60"/>
      <c r="C48" s="60"/>
      <c r="D48" s="60"/>
      <c r="E48" s="120"/>
      <c r="F48" s="56"/>
      <c r="G48" s="62"/>
      <c r="H48" s="61"/>
      <c r="I48" s="63"/>
      <c r="J48" s="58"/>
      <c r="K48" s="59"/>
      <c r="L48" s="59"/>
      <c r="M48" s="59"/>
      <c r="N48" s="59"/>
      <c r="O48" s="59"/>
      <c r="P48" s="59"/>
    </row>
    <row r="49" spans="1:18">
      <c r="A49" s="49"/>
      <c r="B49" s="50"/>
      <c r="C49" s="50"/>
      <c r="D49" s="50"/>
      <c r="E49" s="119"/>
      <c r="F49" s="89"/>
      <c r="G49" s="52"/>
      <c r="H49" s="52"/>
      <c r="I49" s="52"/>
      <c r="J49" s="52"/>
      <c r="K49" s="49"/>
      <c r="L49" s="49"/>
      <c r="M49" s="49"/>
      <c r="N49" s="49"/>
      <c r="O49" s="49"/>
      <c r="P49" s="49"/>
      <c r="R49" s="85"/>
    </row>
    <row r="50" spans="1:18">
      <c r="A50" s="53"/>
      <c r="B50" s="54"/>
      <c r="C50" s="54"/>
      <c r="D50" s="54"/>
      <c r="E50" s="117"/>
      <c r="F50" s="56"/>
      <c r="G50" s="56"/>
      <c r="H50" s="55"/>
      <c r="I50" s="57"/>
      <c r="J50" s="58"/>
      <c r="K50" s="53"/>
      <c r="L50" s="53"/>
      <c r="M50" s="53"/>
      <c r="N50" s="53"/>
      <c r="O50" s="53"/>
      <c r="P50" s="53"/>
    </row>
    <row r="51" spans="1:18">
      <c r="A51" s="53"/>
      <c r="B51" s="54"/>
      <c r="C51" s="54"/>
      <c r="D51" s="54"/>
      <c r="E51" s="117"/>
      <c r="F51" s="56"/>
      <c r="G51" s="56"/>
      <c r="H51" s="55"/>
      <c r="I51" s="57"/>
      <c r="J51" s="58"/>
      <c r="K51" s="53"/>
      <c r="L51" s="53"/>
      <c r="M51" s="53"/>
      <c r="N51" s="53"/>
      <c r="O51" s="53"/>
      <c r="P51" s="53"/>
    </row>
    <row r="52" spans="1:18">
      <c r="A52" s="53"/>
      <c r="B52" s="54"/>
      <c r="C52" s="54"/>
      <c r="D52" s="54"/>
      <c r="E52" s="117"/>
      <c r="F52" s="56"/>
      <c r="G52" s="56"/>
      <c r="H52" s="55"/>
      <c r="I52" s="57"/>
      <c r="J52" s="58"/>
      <c r="K52" s="53"/>
      <c r="L52" s="53"/>
      <c r="M52" s="53"/>
      <c r="N52" s="53"/>
      <c r="O52" s="53"/>
      <c r="P52" s="53"/>
    </row>
    <row r="53" spans="1:18">
      <c r="A53" s="59"/>
      <c r="B53" s="60"/>
      <c r="C53" s="60"/>
      <c r="D53" s="60"/>
      <c r="E53" s="120"/>
      <c r="F53" s="56"/>
      <c r="G53" s="62"/>
      <c r="H53" s="61"/>
      <c r="I53" s="63"/>
      <c r="J53" s="58"/>
      <c r="K53" s="59"/>
      <c r="L53" s="59"/>
      <c r="M53" s="59"/>
      <c r="N53" s="59"/>
      <c r="O53" s="59"/>
      <c r="P53" s="59"/>
    </row>
    <row r="54" spans="1:18">
      <c r="A54" s="49"/>
      <c r="B54" s="50"/>
      <c r="C54" s="50"/>
      <c r="D54" s="50"/>
      <c r="E54" s="119"/>
      <c r="F54" s="89"/>
      <c r="G54" s="52"/>
      <c r="H54" s="52"/>
      <c r="I54" s="52"/>
      <c r="J54" s="52"/>
      <c r="K54" s="49"/>
      <c r="L54" s="49"/>
      <c r="M54" s="49"/>
      <c r="N54" s="49"/>
      <c r="O54" s="49"/>
      <c r="P54" s="49"/>
      <c r="R54" s="85"/>
    </row>
    <row r="55" spans="1:18">
      <c r="A55" s="53"/>
      <c r="B55" s="54"/>
      <c r="C55" s="54"/>
      <c r="D55" s="54"/>
      <c r="E55" s="117"/>
      <c r="F55" s="56"/>
      <c r="G55" s="56"/>
      <c r="H55" s="55"/>
      <c r="I55" s="57"/>
      <c r="J55" s="58"/>
      <c r="K55" s="53"/>
      <c r="L55" s="53"/>
      <c r="M55" s="53"/>
      <c r="N55" s="53"/>
      <c r="O55" s="53"/>
      <c r="P55" s="53"/>
    </row>
    <row r="56" spans="1:18">
      <c r="A56" s="53"/>
      <c r="B56" s="54"/>
      <c r="C56" s="54"/>
      <c r="D56" s="54"/>
      <c r="E56" s="117"/>
      <c r="F56" s="56"/>
      <c r="G56" s="56"/>
      <c r="H56" s="55"/>
      <c r="I56" s="57"/>
      <c r="J56" s="58"/>
      <c r="K56" s="53"/>
      <c r="L56" s="53"/>
      <c r="M56" s="53"/>
      <c r="N56" s="53"/>
      <c r="O56" s="53"/>
      <c r="P56" s="53"/>
    </row>
    <row r="57" spans="1:18">
      <c r="A57" s="53"/>
      <c r="B57" s="54"/>
      <c r="C57" s="54"/>
      <c r="D57" s="54"/>
      <c r="E57" s="117"/>
      <c r="F57" s="56"/>
      <c r="G57" s="56"/>
      <c r="H57" s="55"/>
      <c r="I57" s="57"/>
      <c r="J57" s="58"/>
      <c r="K57" s="53"/>
      <c r="L57" s="53"/>
      <c r="M57" s="53"/>
      <c r="N57" s="53"/>
      <c r="O57" s="53"/>
      <c r="P57" s="53"/>
    </row>
    <row r="58" spans="1:18">
      <c r="A58" s="64"/>
      <c r="B58" s="65"/>
      <c r="C58" s="65"/>
      <c r="D58" s="65"/>
      <c r="E58" s="121"/>
      <c r="F58" s="56"/>
      <c r="G58" s="66"/>
      <c r="H58" s="67"/>
      <c r="I58" s="68"/>
      <c r="J58" s="58"/>
      <c r="K58" s="64"/>
      <c r="L58" s="64"/>
      <c r="M58" s="64"/>
      <c r="N58" s="64"/>
      <c r="O58" s="64"/>
      <c r="P58" s="64"/>
    </row>
  </sheetData>
  <autoFilter ref="A7:P58"/>
  <mergeCells count="15">
    <mergeCell ref="O5:O6"/>
    <mergeCell ref="E5:E6"/>
    <mergeCell ref="K5:N5"/>
    <mergeCell ref="A1:J1"/>
    <mergeCell ref="A2:J2"/>
    <mergeCell ref="A3:J3"/>
    <mergeCell ref="A5:A6"/>
    <mergeCell ref="B5:B6"/>
    <mergeCell ref="C5:C6"/>
    <mergeCell ref="D5:D6"/>
    <mergeCell ref="F5:F6"/>
    <mergeCell ref="G5:G6"/>
    <mergeCell ref="H5:H6"/>
    <mergeCell ref="I5:I6"/>
    <mergeCell ref="J5:J6"/>
  </mergeCells>
  <phoneticPr fontId="14" type="noConversion"/>
  <conditionalFormatting sqref="B22">
    <cfRule type="duplicateValues" dxfId="0" priority="1"/>
  </conditionalFormatting>
  <pageMargins left="0.78740157480314965" right="0.59055118110236227" top="0.59055118110236227" bottom="0.59055118110236227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>
      <selection activeCell="P10" sqref="P10"/>
    </sheetView>
  </sheetViews>
  <sheetFormatPr defaultRowHeight="18"/>
  <sheetData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Tổng</vt:lpstr>
      <vt:lpstr>Đất</vt:lpstr>
      <vt:lpstr>Cây</vt:lpstr>
      <vt:lpstr>Trang_tính1</vt:lpstr>
      <vt:lpstr>Cây!Print_Area</vt:lpstr>
      <vt:lpstr>Đất!Print_Area</vt:lpstr>
      <vt:lpstr>Tổng!Print_Area</vt:lpstr>
      <vt:lpstr>Trang_tính1!Print_Area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đông ngô</dc:creator>
  <cp:lastModifiedBy>ASUS</cp:lastModifiedBy>
  <cp:lastPrinted>2026-01-27T02:57:05Z</cp:lastPrinted>
  <dcterms:created xsi:type="dcterms:W3CDTF">2026-01-13T08:52:46Z</dcterms:created>
  <dcterms:modified xsi:type="dcterms:W3CDTF">2026-04-17T00:37:50Z</dcterms:modified>
</cp:coreProperties>
</file>